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ÀI LIỆU NĂM 2025\SXĐVHC2025\Long An\Trình UBTVQH\"/>
    </mc:Choice>
  </mc:AlternateContent>
  <bookViews>
    <workbookView xWindow="-105" yWindow="-105" windowWidth="19425" windowHeight="11505" activeTab="5"/>
  </bookViews>
  <sheets>
    <sheet name="Phụ lục 2.1 " sheetId="3" r:id="rId1"/>
    <sheet name="Phụ lục 2.2" sheetId="4" r:id="rId2"/>
    <sheet name="Phụ lục 2.3" sheetId="2" r:id="rId3"/>
    <sheet name="Pl IV" sheetId="9" r:id="rId4"/>
    <sheet name="Phụ lục 2.5" sheetId="12" r:id="rId5"/>
    <sheet name="pl VI" sheetId="1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0" localSheetId="4">'[1]PNT-QUOT-#3'!#REF!</definedName>
    <definedName name="\0">'[1]PNT-QUOT-#3'!#REF!</definedName>
    <definedName name="\d" localSheetId="4">'[2]??-BLDG'!#REF!</definedName>
    <definedName name="\d">'[2]??-BLDG'!#REF!</definedName>
    <definedName name="\e" localSheetId="4">'[2]??-BLDG'!#REF!</definedName>
    <definedName name="\e">'[2]??-BLDG'!#REF!</definedName>
    <definedName name="\f" localSheetId="4">'[2]??-BLDG'!#REF!</definedName>
    <definedName name="\f">'[2]??-BLDG'!#REF!</definedName>
    <definedName name="\g" localSheetId="4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GID1">'[4]LKVL-CK-HT-GD1'!$A$4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kl1" localSheetId="4">#REF!</definedName>
    <definedName name="_kl1">#REF!</definedName>
    <definedName name="_Lan1" localSheetId="0" hidden="1">{"'Sheet1'!$L$16"}</definedName>
    <definedName name="_Lan1" localSheetId="4" hidden="1">{"'Sheet1'!$L$16"}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 localSheetId="4">#REF!</definedName>
    <definedName name="_TL1">#REF!</definedName>
    <definedName name="_TL2" localSheetId="4">#REF!</definedName>
    <definedName name="_TL2">#REF!</definedName>
    <definedName name="_TL3" localSheetId="4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localSheetId="0" hidden="1">{"'Sheet1'!$L$16"}</definedName>
    <definedName name="_tt3" localSheetId="4" hidden="1">{"'Sheet1'!$L$16"}</definedName>
    <definedName name="_tt3" hidden="1">{"'Sheet1'!$L$16"}</definedName>
    <definedName name="_tz593">#REF!</definedName>
    <definedName name="_VL100" localSheetId="4">#REF!</definedName>
    <definedName name="_VL100">#REF!</definedName>
    <definedName name="_VL200" localSheetId="4">#REF!</definedName>
    <definedName name="_VL200">#REF!</definedName>
    <definedName name="_VL250" localSheetId="4">#REF!</definedName>
    <definedName name="_VL250">#REF!</definedName>
    <definedName name="A" localSheetId="4">'[1]PNT-QUOT-#3'!#REF!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 localSheetId="4">#REF!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aaaaaaaâ" localSheetId="4">#REF!</definedName>
    <definedName name="aaaaaaaaâ">#REF!</definedName>
    <definedName name="AC120_" localSheetId="4">#REF!</definedName>
    <definedName name="AC120_">#REF!</definedName>
    <definedName name="AC35_" localSheetId="4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 localSheetId="4">#REF!</definedName>
    <definedName name="bia">#REF!</definedName>
    <definedName name="BOQ" localSheetId="4">#REF!</definedName>
    <definedName name="BOQ">#REF!</definedName>
    <definedName name="BT" localSheetId="4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 localSheetId="4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 localSheetId="4">#REF!</definedName>
    <definedName name="CC">#REF!</definedName>
    <definedName name="CCS" localSheetId="4">#REF!</definedName>
    <definedName name="CCS">#REF!</definedName>
    <definedName name="CDD" localSheetId="4">#REF!</definedName>
    <definedName name="CDD">#REF!</definedName>
    <definedName name="CDDD" localSheetId="4">'[4]THPDMoi  (2)'!#REF!</definedName>
    <definedName name="CDDD">'[4]THPDMoi  (2)'!#REF!</definedName>
    <definedName name="cddd1p">'[4]TONG HOP VL-NC'!$C$3</definedName>
    <definedName name="cddd3p">'[4]TONG HOP VL-NC'!$C$2</definedName>
    <definedName name="cfk" localSheetId="4">#REF!</definedName>
    <definedName name="cfk">#REF!</definedName>
    <definedName name="cgionc">'[4]lam-moi'!#REF!</definedName>
    <definedName name="cgiovl">'[4]lam-moi'!#REF!</definedName>
    <definedName name="CH" localSheetId="4">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 localSheetId="4">#REF!</definedName>
    <definedName name="COVER">#REF!</definedName>
    <definedName name="CPC" localSheetId="4">#REF!</definedName>
    <definedName name="CPC">#REF!</definedName>
    <definedName name="cpd">[5]gVL!$Q$20</definedName>
    <definedName name="cpdd">[5]gVL!$Q$21</definedName>
    <definedName name="CPVC100" localSheetId="4">#REF!</definedName>
    <definedName name="CPVC100">#REF!</definedName>
    <definedName name="CPVC1KM">'[4]TH VL, NC, DDHT Thanhphuoc'!$J$19</definedName>
    <definedName name="CPVCDN">'[4]#REF'!$K$33</definedName>
    <definedName name="CRD" localSheetId="4">#REF!</definedName>
    <definedName name="CRD">#REF!</definedName>
    <definedName name="_xlnm.Criteria">[11]SILICATE!#REF!</definedName>
    <definedName name="CRITINST" localSheetId="4">#REF!</definedName>
    <definedName name="CRITINST">#REF!</definedName>
    <definedName name="CRITPURC" localSheetId="4">#REF!</definedName>
    <definedName name="CRITPURC">#REF!</definedName>
    <definedName name="CRS" localSheetId="4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 localSheetId="4">#REF!</definedName>
    <definedName name="CURRENCY">#REF!</definedName>
    <definedName name="cv">[13]gvl!$N$17</definedName>
    <definedName name="CX" localSheetId="4">#REF!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 localSheetId="4">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 localSheetId="4">#REF!</definedName>
    <definedName name="data">#REF!</definedName>
    <definedName name="Data11" localSheetId="4">#REF!</definedName>
    <definedName name="Data11">#REF!</definedName>
    <definedName name="Data41" localSheetId="4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 localSheetId="4">#REF!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 localSheetId="4">#REF!</definedName>
    <definedName name="df">#REF!</definedName>
    <definedName name="DG">'[14]Don gia'!$B$3:$G$195</definedName>
    <definedName name="dgbdII" localSheetId="4">#REF!</definedName>
    <definedName name="dgbdII">#REF!</definedName>
    <definedName name="DGCTI592" localSheetId="4">#REF!</definedName>
    <definedName name="DGCTI592">#REF!</definedName>
    <definedName name="DGM">[4]DONGIA!$A$453:$F$459</definedName>
    <definedName name="dgnc" localSheetId="4">#REF!</definedName>
    <definedName name="dgnc">#REF!</definedName>
    <definedName name="dgqndn" localSheetId="4">#REF!</definedName>
    <definedName name="dgqndn">#REF!</definedName>
    <definedName name="DGTH" localSheetId="4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 localSheetId="4">#REF!</definedName>
    <definedName name="dgvl">#REF!</definedName>
    <definedName name="DGVL1">[4]DONGIA!$A$5:$F$235</definedName>
    <definedName name="DGVT">'[4]DON GIA'!$C$5:$G$137</definedName>
    <definedName name="dien" localSheetId="0" hidden="1">{"'Sheet1'!$L$16"}</definedName>
    <definedName name="dien" localSheetId="4" hidden="1">{"'Sheet1'!$L$16"}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 localSheetId="4">#REF!</definedName>
    <definedName name="dm56bxd">#REF!</definedName>
    <definedName name="dmz">[5]gVL!$Q$45</definedName>
    <definedName name="dno">[5]gVL!$Q$49</definedName>
    <definedName name="Documents_array" localSheetId="4">#REF!</definedName>
    <definedName name="Documents_array">#REF!</definedName>
    <definedName name="DonGia" localSheetId="4">#REF!</definedName>
    <definedName name="DonGia">#REF!</definedName>
    <definedName name="dongia1">[4]DG!$A$4:$H$606</definedName>
    <definedName name="ds1pnc" localSheetId="4">#REF!</definedName>
    <definedName name="ds1pnc">#REF!</definedName>
    <definedName name="ds1pvl" localSheetId="4">#REF!</definedName>
    <definedName name="ds1pvl">#REF!</definedName>
    <definedName name="ds3pnc" localSheetId="4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 localSheetId="4">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[17]Sheet2!#REF!</definedName>
    <definedName name="E1.010">[17]Sheet2!#REF!</definedName>
    <definedName name="E1.020">[17]Sheet2!#REF!</definedName>
    <definedName name="E1.200">[17]Sheet2!#REF!</definedName>
    <definedName name="E1.210">[17]Sheet2!#REF!</definedName>
    <definedName name="E1.220">[17]Sheet2!#REF!</definedName>
    <definedName name="E1.300">[17]Sheet2!#REF!</definedName>
    <definedName name="E1.310">[17]Sheet2!#REF!</definedName>
    <definedName name="E1.320">[17]Sheet2!#REF!</definedName>
    <definedName name="E1.400">[17]Sheet2!#REF!</definedName>
    <definedName name="E1.410">[17]Sheet2!#REF!</definedName>
    <definedName name="E1.420">[17]Sheet2!#REF!</definedName>
    <definedName name="E1.500">[17]Sheet2!#REF!</definedName>
    <definedName name="E1.510">[17]Sheet2!#REF!</definedName>
    <definedName name="E1.520">[17]Sheet2!#REF!</definedName>
    <definedName name="E1.600">[17]Sheet2!#REF!</definedName>
    <definedName name="E1.611">[17]Sheet2!#REF!</definedName>
    <definedName name="E1.631">[17]Sheet2!#REF!</definedName>
    <definedName name="E2.000">[17]Sheet2!#REF!</definedName>
    <definedName name="E2.000A">[17]Sheet2!#REF!</definedName>
    <definedName name="E2.010">[17]Sheet2!#REF!</definedName>
    <definedName name="E2.010A">[17]Sheet2!#REF!</definedName>
    <definedName name="E2.020">[17]Sheet2!#REF!</definedName>
    <definedName name="E2.020A">[17]Sheet2!#REF!</definedName>
    <definedName name="E2.100">[17]Sheet2!#REF!</definedName>
    <definedName name="E2.100A">[17]Sheet2!#REF!</definedName>
    <definedName name="E2.110">[17]Sheet2!#REF!</definedName>
    <definedName name="E2.110A">[17]Sheet2!#REF!</definedName>
    <definedName name="E2.120">[17]Sheet2!#REF!</definedName>
    <definedName name="E2.120A">[17]Sheet2!#REF!</definedName>
    <definedName name="E3.000">[17]Sheet2!#REF!</definedName>
    <definedName name="E3.010">[17]Sheet2!#REF!</definedName>
    <definedName name="E3.020">[17]Sheet2!#REF!</definedName>
    <definedName name="E3.031">[17]Sheet2!#REF!</definedName>
    <definedName name="E3.032">[17]Sheet2!#REF!</definedName>
    <definedName name="E3.033">[17]Sheet2!#REF!</definedName>
    <definedName name="E4.001">[17]Sheet2!#REF!</definedName>
    <definedName name="E4.011">[17]Sheet2!#REF!</definedName>
    <definedName name="E4.021">[17]Sheet2!#REF!</definedName>
    <definedName name="E4.101">[17]Sheet2!#REF!</definedName>
    <definedName name="E4.111">[17]Sheet2!#REF!</definedName>
    <definedName name="E4.121">[17]Sheet2!#REF!</definedName>
    <definedName name="E5.010">[17]Sheet2!#REF!</definedName>
    <definedName name="E5.020">[17]Sheet2!#REF!</definedName>
    <definedName name="E5.030">[17]Sheet2!#REF!</definedName>
    <definedName name="E6.001">[17]Sheet2!#REF!</definedName>
    <definedName name="E6.002">[17]Sheet2!#REF!</definedName>
    <definedName name="E6.011">[17]Sheet2!#REF!</definedName>
    <definedName name="E6.012">[17]Sheet2!#REF!</definedName>
    <definedName name="ë74">[7]chitiet!#REF!</definedName>
    <definedName name="End_1" localSheetId="4">#REF!</definedName>
    <definedName name="End_1">#REF!</definedName>
    <definedName name="End_10" localSheetId="4">#REF!</definedName>
    <definedName name="End_10">#REF!</definedName>
    <definedName name="End_11" localSheetId="4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 localSheetId="4">#REF!</definedName>
    <definedName name="F">#REF!</definedName>
    <definedName name="F0.000">[17]Sheet2!#REF!</definedName>
    <definedName name="F0.010">[17]Sheet2!#REF!</definedName>
    <definedName name="F0.020">[17]Sheet2!#REF!</definedName>
    <definedName name="F0.100">[17]Sheet2!#REF!</definedName>
    <definedName name="F0.110">[17]Sheet2!#REF!</definedName>
    <definedName name="F0.120">[17]Sheet2!#REF!</definedName>
    <definedName name="F0.200">[17]Sheet2!#REF!</definedName>
    <definedName name="F0.210">[17]Sheet2!#REF!</definedName>
    <definedName name="F0.220">[17]Sheet2!#REF!</definedName>
    <definedName name="F0.300">[17]Sheet2!#REF!</definedName>
    <definedName name="F0.310">[17]Sheet2!#REF!</definedName>
    <definedName name="F0.320">[17]Sheet2!#REF!</definedName>
    <definedName name="F1.000">[17]Sheet2!#REF!</definedName>
    <definedName name="F1.010">[17]Sheet2!#REF!</definedName>
    <definedName name="F1.020">[17]Sheet2!#REF!</definedName>
    <definedName name="F1.100">[17]Sheet2!#REF!</definedName>
    <definedName name="F1.110">[17]Sheet2!#REF!</definedName>
    <definedName name="F1.120">[17]Sheet2!#REF!</definedName>
    <definedName name="F1.130">[17]Sheet2!#REF!</definedName>
    <definedName name="F1.140">[17]Sheet2!#REF!</definedName>
    <definedName name="F1.150">[17]Sheet2!#REF!</definedName>
    <definedName name="F2.001">[17]Sheet2!#REF!</definedName>
    <definedName name="F2.011">[17]Sheet2!#REF!</definedName>
    <definedName name="F2.021">[17]Sheet2!#REF!</definedName>
    <definedName name="F2.031">[17]Sheet2!#REF!</definedName>
    <definedName name="F2.041">[17]Sheet2!#REF!</definedName>
    <definedName name="F2.051">[17]Sheet2!#REF!</definedName>
    <definedName name="F2.052">[17]Sheet2!#REF!</definedName>
    <definedName name="F2.061">[17]Sheet2!#REF!</definedName>
    <definedName name="F2.071">[17]Sheet2!#REF!</definedName>
    <definedName name="F2.101">[17]Sheet2!#REF!</definedName>
    <definedName name="F2.111">[17]Sheet2!#REF!</definedName>
    <definedName name="F2.121">[17]Sheet2!#REF!</definedName>
    <definedName name="F2.131">[17]Sheet2!#REF!</definedName>
    <definedName name="F2.141">[17]Sheet2!#REF!</definedName>
    <definedName name="F2.200">[17]Sheet2!#REF!</definedName>
    <definedName name="F2.210">[17]Sheet2!#REF!</definedName>
    <definedName name="F2.220">[17]Sheet2!#REF!</definedName>
    <definedName name="F2.230">[17]Sheet2!#REF!</definedName>
    <definedName name="F2.240">[17]Sheet2!#REF!</definedName>
    <definedName name="F2.250">[17]Sheet2!#REF!</definedName>
    <definedName name="F2.300">[17]Sheet2!#REF!</definedName>
    <definedName name="F2.310">[17]Sheet2!#REF!</definedName>
    <definedName name="F2.320">[17]Sheet2!#REF!</definedName>
    <definedName name="F3.000">[17]Sheet2!#REF!</definedName>
    <definedName name="F3.010">[17]Sheet2!#REF!</definedName>
    <definedName name="F3.020">[17]Sheet2!#REF!</definedName>
    <definedName name="F3.030">[17]Sheet2!#REF!</definedName>
    <definedName name="F3.100">[17]Sheet2!#REF!</definedName>
    <definedName name="F3.110">[17]Sheet2!#REF!</definedName>
    <definedName name="F3.120">[17]Sheet2!#REF!</definedName>
    <definedName name="F3.130">[17]Sheet2!#REF!</definedName>
    <definedName name="F4.000">[17]Sheet2!#REF!</definedName>
    <definedName name="F4.010">[17]Sheet2!#REF!</definedName>
    <definedName name="F4.020">[17]Sheet2!#REF!</definedName>
    <definedName name="F4.030">[17]Sheet2!#REF!</definedName>
    <definedName name="F4.100">[17]Sheet2!#REF!</definedName>
    <definedName name="F4.120">[17]Sheet2!#REF!</definedName>
    <definedName name="F4.140">[17]Sheet2!#REF!</definedName>
    <definedName name="F4.160">[17]Sheet2!#REF!</definedName>
    <definedName name="F4.200">[17]Sheet2!#REF!</definedName>
    <definedName name="F4.220">[17]Sheet2!#REF!</definedName>
    <definedName name="F4.240">[17]Sheet2!#REF!</definedName>
    <definedName name="F4.260">[17]Sheet2!#REF!</definedName>
    <definedName name="F4.300">[17]Sheet2!#REF!</definedName>
    <definedName name="F4.320">[17]Sheet2!#REF!</definedName>
    <definedName name="F4.340">[17]Sheet2!#REF!</definedName>
    <definedName name="F4.400">[17]Sheet2!#REF!</definedName>
    <definedName name="F4.420">[17]Sheet2!#REF!</definedName>
    <definedName name="F4.440">[17]Sheet2!#REF!</definedName>
    <definedName name="F4.500">[17]Sheet2!#REF!</definedName>
    <definedName name="F4.530">[17]Sheet2!#REF!</definedName>
    <definedName name="F4.550">[17]Sheet2!#REF!</definedName>
    <definedName name="F4.570">[17]Sheet2!#REF!</definedName>
    <definedName name="F4.600">[17]Sheet2!#REF!</definedName>
    <definedName name="F4.610">[17]Sheet2!#REF!</definedName>
    <definedName name="F4.620">[17]Sheet2!#REF!</definedName>
    <definedName name="F4.700">[17]Sheet2!#REF!</definedName>
    <definedName name="F4.730">[17]Sheet2!#REF!</definedName>
    <definedName name="F4.740">[17]Sheet2!#REF!</definedName>
    <definedName name="F4.800">[17]Sheet2!#REF!</definedName>
    <definedName name="F4.830">[17]Sheet2!#REF!</definedName>
    <definedName name="F4.840">[17]Sheet2!#REF!</definedName>
    <definedName name="F5.01">[17]Sheet2!#REF!</definedName>
    <definedName name="F5.02">[17]Sheet2!#REF!</definedName>
    <definedName name="F5.03">[17]Sheet2!#REF!</definedName>
    <definedName name="F5.04">[17]Sheet2!#REF!</definedName>
    <definedName name="F5.05">[17]Sheet2!#REF!</definedName>
    <definedName name="F5.11">[17]Sheet2!#REF!</definedName>
    <definedName name="F5.12">[17]Sheet2!#REF!</definedName>
    <definedName name="F5.13">[17]Sheet2!#REF!</definedName>
    <definedName name="F5.14">[17]Sheet2!#REF!</definedName>
    <definedName name="F5.15">[17]Sheet2!#REF!</definedName>
    <definedName name="F6.001">[17]Sheet2!#REF!</definedName>
    <definedName name="F6.002">[17]Sheet2!#REF!</definedName>
    <definedName name="F6.003">[17]Sheet2!#REF!</definedName>
    <definedName name="F6.004">[17]Sheet2!#REF!</definedName>
    <definedName name="f92F56">[4]dtxl!#REF!</definedName>
    <definedName name="FACTOR" localSheetId="4">#REF!</definedName>
    <definedName name="FACTOR">#REF!</definedName>
    <definedName name="Fi" localSheetId="4">#REF!</definedName>
    <definedName name="Fi">#REF!</definedName>
    <definedName name="FP" localSheetId="4">'[1]COAT&amp;WRAP-QIOT-#3'!#REF!</definedName>
    <definedName name="FP">'[1]COAT&amp;WRAP-QIOT-#3'!#REF!</definedName>
    <definedName name="fs" localSheetId="4">#REF!</definedName>
    <definedName name="fs">#REF!</definedName>
    <definedName name="g" localSheetId="4">'[18]DG '!#REF!</definedName>
    <definedName name="g">'[18]DG '!#REF!</definedName>
    <definedName name="G0.000" localSheetId="4">[17]Sheet2!#REF!</definedName>
    <definedName name="G0.000">[17]Sheet2!#REF!</definedName>
    <definedName name="G0.010" localSheetId="4">[17]Sheet2!#REF!</definedName>
    <definedName name="G0.010">[17]Sheet2!#REF!</definedName>
    <definedName name="G0.020">[17]Sheet2!#REF!</definedName>
    <definedName name="G0.100">[17]Sheet2!#REF!</definedName>
    <definedName name="G0.110">[17]Sheet2!#REF!</definedName>
    <definedName name="G0.120">[17]Sheet2!#REF!</definedName>
    <definedName name="G1.000">[17]Sheet2!#REF!</definedName>
    <definedName name="G1.011">[17]Sheet2!#REF!</definedName>
    <definedName name="G1.021">[17]Sheet2!#REF!</definedName>
    <definedName name="G1.031">[17]Sheet2!#REF!</definedName>
    <definedName name="G1.041">[17]Sheet2!#REF!</definedName>
    <definedName name="G1.051">[17]Sheet2!#REF!</definedName>
    <definedName name="G2.000">[17]Sheet2!#REF!</definedName>
    <definedName name="G2.010">[17]Sheet2!#REF!</definedName>
    <definedName name="G2.020">[17]Sheet2!#REF!</definedName>
    <definedName name="G2.030">[17]Sheet2!#REF!</definedName>
    <definedName name="G3.000">[17]Sheet2!#REF!</definedName>
    <definedName name="G3.011">[17]Sheet2!#REF!</definedName>
    <definedName name="G3.021">[17]Sheet2!#REF!</definedName>
    <definedName name="G3.031">[17]Sheet2!#REF!</definedName>
    <definedName name="G3.041">[17]Sheet2!#REF!</definedName>
    <definedName name="G3.100">[17]Sheet2!#REF!</definedName>
    <definedName name="G3.111">[17]Sheet2!#REF!</definedName>
    <definedName name="G3.121">[17]Sheet2!#REF!</definedName>
    <definedName name="G3.131">[17]Sheet2!#REF!</definedName>
    <definedName name="G3.141">[17]Sheet2!#REF!</definedName>
    <definedName name="G3.201">[17]Sheet2!#REF!</definedName>
    <definedName name="G3.211">[17]Sheet2!#REF!</definedName>
    <definedName name="G3.221">[17]Sheet2!#REF!</definedName>
    <definedName name="G3.231">[17]Sheet2!#REF!</definedName>
    <definedName name="G3.241">[17]Sheet2!#REF!</definedName>
    <definedName name="G3.301">[17]Sheet2!#REF!</definedName>
    <definedName name="G3.311">[17]Sheet2!#REF!</definedName>
    <definedName name="G3.321">[17]Sheet2!#REF!</definedName>
    <definedName name="G3.331">[17]Sheet2!#REF!</definedName>
    <definedName name="G3.341">[17]Sheet2!#REF!</definedName>
    <definedName name="G4.000">[17]Sheet2!#REF!</definedName>
    <definedName name="G4.010">[17]Sheet2!#REF!</definedName>
    <definedName name="G4.020">[17]Sheet2!#REF!</definedName>
    <definedName name="G4.030">[17]Sheet2!#REF!</definedName>
    <definedName name="G4.040">[17]Sheet2!#REF!</definedName>
    <definedName name="G4.101">[17]Sheet2!#REF!</definedName>
    <definedName name="G4.111">[17]Sheet2!#REF!</definedName>
    <definedName name="G4.121">[17]Sheet2!#REF!</definedName>
    <definedName name="G4.131">[17]Sheet2!#REF!</definedName>
    <definedName name="G4.141">[17]Sheet2!#REF!</definedName>
    <definedName name="G4.151">[17]Sheet2!#REF!</definedName>
    <definedName name="G4.161">[17]Sheet2!#REF!</definedName>
    <definedName name="G4.171">[17]Sheet2!#REF!</definedName>
    <definedName name="G4.200">[17]Sheet2!#REF!</definedName>
    <definedName name="G4.210">[17]Sheet2!#REF!</definedName>
    <definedName name="G4.220">[17]Sheet2!#REF!</definedName>
    <definedName name="g40g40">[19]tuong!#REF!</definedName>
    <definedName name="gl3p" localSheetId="4">#REF!</definedName>
    <definedName name="gl3p">#REF!</definedName>
    <definedName name="GoBack">[15]Sheet1!GoBack</definedName>
    <definedName name="GPT_GROUNDING_PT">'[20]NEW-PANEL'!#REF!</definedName>
    <definedName name="gv">[5]gVL!$Q$28</definedName>
    <definedName name="gvl">[21]GVL!$A$6:$F$131</definedName>
    <definedName name="h" localSheetId="0" hidden="1">{"'Sheet1'!$L$16"}</definedName>
    <definedName name="h" localSheetId="4" hidden="1">{"'Sheet1'!$L$16"}</definedName>
    <definedName name="h" hidden="1">{"'Sheet1'!$L$16"}</definedName>
    <definedName name="H0.001">[17]Sheet2!#REF!</definedName>
    <definedName name="H0.011">[17]Sheet2!#REF!</definedName>
    <definedName name="H0.021">[17]Sheet2!#REF!</definedName>
    <definedName name="H0.031">[17]Sheet2!#REF!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 localSheetId="4">#REF!</definedName>
    <definedName name="hhhh">#REF!</definedName>
    <definedName name="HOME_MANP" localSheetId="4">#REF!</definedName>
    <definedName name="HOME_MANP">#REF!</definedName>
    <definedName name="HOMEOFFICE_COST" localSheetId="4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[22]Du_lieu!$C$6</definedName>
    <definedName name="HSSL" localSheetId="4">#REF!</definedName>
    <definedName name="HSSL">#REF!</definedName>
    <definedName name="HSVC1" localSheetId="4">#REF!</definedName>
    <definedName name="HSVC1">#REF!</definedName>
    <definedName name="HSVC2" localSheetId="4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localSheetId="0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0" hidden="1">{"'Sheet1'!$L$16"}</definedName>
    <definedName name="huy" localSheetId="4" hidden="1">{"'Sheet1'!$L$16"}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[17]Sheet2!#REF!</definedName>
    <definedName name="K0.011">[17]Sheet2!#REF!</definedName>
    <definedName name="K0.101">[17]Sheet2!#REF!</definedName>
    <definedName name="K0.111">[17]Sheet2!#REF!</definedName>
    <definedName name="K0.201">[17]Sheet2!#REF!</definedName>
    <definedName name="K0.211">[17]Sheet2!#REF!</definedName>
    <definedName name="K0.301">[17]Sheet2!#REF!</definedName>
    <definedName name="K0.311">[17]Sheet2!#REF!</definedName>
    <definedName name="K0.400">[17]Sheet2!#REF!</definedName>
    <definedName name="K0.410">[17]Sheet2!#REF!</definedName>
    <definedName name="K0.501">[17]Sheet2!#REF!</definedName>
    <definedName name="K0.511">[17]Sheet2!#REF!</definedName>
    <definedName name="K0.61">[17]Sheet2!#REF!</definedName>
    <definedName name="K0.71">[17]Sheet2!#REF!</definedName>
    <definedName name="K1.001">[17]Sheet2!#REF!</definedName>
    <definedName name="K1.021">[17]Sheet2!#REF!</definedName>
    <definedName name="K1.041">[17]Sheet2!#REF!</definedName>
    <definedName name="K1.121">[17]Sheet2!#REF!</definedName>
    <definedName name="K1.201">[17]Sheet2!#REF!</definedName>
    <definedName name="K1.211">[17]Sheet2!#REF!</definedName>
    <definedName name="K1.221">[17]Sheet2!#REF!</definedName>
    <definedName name="K1.301">[17]Sheet2!#REF!</definedName>
    <definedName name="K1.321">[17]Sheet2!#REF!</definedName>
    <definedName name="K1.331">[17]Sheet2!#REF!</definedName>
    <definedName name="K1.341">[17]Sheet2!#REF!</definedName>
    <definedName name="K1.401">[17]Sheet2!#REF!</definedName>
    <definedName name="K1.411">[17]Sheet2!#REF!</definedName>
    <definedName name="K1.421">[17]Sheet2!#REF!</definedName>
    <definedName name="K1.431">[17]Sheet2!#REF!</definedName>
    <definedName name="K1.441">[17]Sheet2!#REF!</definedName>
    <definedName name="K2.001">[17]Sheet2!#REF!</definedName>
    <definedName name="K2.011">[17]Sheet2!#REF!</definedName>
    <definedName name="K2.021">[17]Sheet2!#REF!</definedName>
    <definedName name="K2.031">[17]Sheet2!#REF!</definedName>
    <definedName name="K2.041">[17]Sheet2!#REF!</definedName>
    <definedName name="K2.101">[17]Sheet2!#REF!</definedName>
    <definedName name="K2.111">[17]Sheet2!#REF!</definedName>
    <definedName name="K2.121">[17]Sheet2!#REF!</definedName>
    <definedName name="K2.131">[17]Sheet2!#REF!</definedName>
    <definedName name="K2.141">[17]Sheet2!#REF!</definedName>
    <definedName name="K2.201">[17]Sheet2!#REF!</definedName>
    <definedName name="K2.211">[17]Sheet2!#REF!</definedName>
    <definedName name="K2.221">[17]Sheet2!#REF!</definedName>
    <definedName name="K2.231">[17]Sheet2!#REF!</definedName>
    <definedName name="K2.241">[17]Sheet2!#REF!</definedName>
    <definedName name="K2.301">[17]Sheet2!#REF!</definedName>
    <definedName name="K2.321">[17]Sheet2!#REF!</definedName>
    <definedName name="K2.341">[17]Sheet2!#REF!</definedName>
    <definedName name="K2.400">[17]Sheet2!#REF!</definedName>
    <definedName name="K2.420">[17]Sheet2!#REF!</definedName>
    <definedName name="K2.440">[17]Sheet2!#REF!</definedName>
    <definedName name="K2.500">[17]Sheet2!#REF!</definedName>
    <definedName name="K2.520">[17]Sheet2!#REF!</definedName>
    <definedName name="K2.540">[17]Sheet2!#REF!</definedName>
    <definedName name="k2b">'[4]THPDMoi  (2)'!#REF!</definedName>
    <definedName name="K3.210">[17]Sheet2!#REF!</definedName>
    <definedName name="K3.220">[17]Sheet2!#REF!</definedName>
    <definedName name="K3.230">[17]Sheet2!#REF!</definedName>
    <definedName name="K3.310">[17]Sheet2!#REF!</definedName>
    <definedName name="K3.320">[17]Sheet2!#REF!</definedName>
    <definedName name="K3.330">[17]Sheet2!#REF!</definedName>
    <definedName name="K3.410">[17]Sheet2!#REF!</definedName>
    <definedName name="K3.430">[17]Sheet2!#REF!</definedName>
    <definedName name="K3.450">[17]Sheet2!#REF!</definedName>
    <definedName name="K4.010">[17]Sheet2!#REF!</definedName>
    <definedName name="K4.020">[17]Sheet2!#REF!</definedName>
    <definedName name="K4.110">[17]Sheet2!#REF!</definedName>
    <definedName name="K4.120">[17]Sheet2!#REF!</definedName>
    <definedName name="K4.210">[17]Sheet2!#REF!</definedName>
    <definedName name="K4.220">[17]Sheet2!#REF!</definedName>
    <definedName name="K4.230">[17]Sheet2!#REF!</definedName>
    <definedName name="K4.240">[17]Sheet2!#REF!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 localSheetId="4">#REF!</definedName>
    <definedName name="kp1ph">#REF!</definedName>
    <definedName name="KTHD">'[23]khung ten TD'!#REF!</definedName>
    <definedName name="l" localSheetId="4">#REF!</definedName>
    <definedName name="l">#REF!</definedName>
    <definedName name="Lan" localSheetId="0">{"Thuxm2.xls","Sheet1"}</definedName>
    <definedName name="Lan" localSheetId="4">{"Thuxm2.xls","Sheet1"}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 localSheetId="4">#REF!</definedName>
    <definedName name="M12ba3p">#REF!</definedName>
    <definedName name="m12banc">'[4]lam-moi'!#REF!</definedName>
    <definedName name="m12bavl">'[4]lam-moi'!#REF!</definedName>
    <definedName name="M12bb1p" localSheetId="4">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 localSheetId="4">#REF!</definedName>
    <definedName name="M12cbnc">#REF!</definedName>
    <definedName name="M12cbvl" localSheetId="4">#REF!</definedName>
    <definedName name="M12cbvl">#REF!</definedName>
    <definedName name="m142bnnc" localSheetId="4">'[4]lam-moi'!#REF!</definedName>
    <definedName name="m142bnnc">'[4]lam-moi'!#REF!</definedName>
    <definedName name="m142bnvl" localSheetId="4">'[4]lam-moi'!#REF!</definedName>
    <definedName name="m142bnvl">'[4]lam-moi'!#REF!</definedName>
    <definedName name="M14bb1p" localSheetId="4">#REF!</definedName>
    <definedName name="M14bb1p">#REF!</definedName>
    <definedName name="m14bbnc" localSheetId="4">'[4]lam-moi'!#REF!</definedName>
    <definedName name="m14bbnc">'[4]lam-moi'!#REF!</definedName>
    <definedName name="M14bbvc" localSheetId="4">'[4]CHITIET VL-NC-TT -1p'!#REF!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 localSheetId="4">#REF!</definedName>
    <definedName name="m8aanc">#REF!</definedName>
    <definedName name="m8aavl" localSheetId="4">#REF!</definedName>
    <definedName name="m8aavl">#REF!</definedName>
    <definedName name="m8amtc" localSheetId="4">'[4]t-h HA THE'!#REF!</definedName>
    <definedName name="m8amtc">'[4]t-h HA THE'!#REF!</definedName>
    <definedName name="m8anc" localSheetId="4">'[4]lam-moi'!#REF!</definedName>
    <definedName name="m8anc">'[4]lam-moi'!#REF!</definedName>
    <definedName name="m8avl">'[4]lam-moi'!#REF!</definedName>
    <definedName name="Ma3pnc" localSheetId="4">#REF!</definedName>
    <definedName name="Ma3pnc">#REF!</definedName>
    <definedName name="Ma3pvl" localSheetId="4">#REF!</definedName>
    <definedName name="Ma3pvl">#REF!</definedName>
    <definedName name="Maa3pnc" localSheetId="4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 localSheetId="4">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 localSheetId="4">#REF!</definedName>
    <definedName name="MTMAC12">#REF!</definedName>
    <definedName name="mtr">'[4]TH XL'!#REF!</definedName>
    <definedName name="mtram" localSheetId="4">#REF!</definedName>
    <definedName name="mtram">#REF!</definedName>
    <definedName name="n" localSheetId="4">#REF!</definedName>
    <definedName name="n">#REF!</definedName>
    <definedName name="N1IN">'[4]TONGKE3p '!$U$295</definedName>
    <definedName name="n1pig" localSheetId="4">#REF!</definedName>
    <definedName name="n1pig">#REF!</definedName>
    <definedName name="n1pignc">'[4]lam-moi'!#REF!</definedName>
    <definedName name="n1pigvl">'[4]lam-moi'!#REF!</definedName>
    <definedName name="n1pind" localSheetId="4">#REF!</definedName>
    <definedName name="n1pind">#REF!</definedName>
    <definedName name="n1pindnc">'[4]lam-moi'!#REF!</definedName>
    <definedName name="n1pindvl">'[4]lam-moi'!#REF!</definedName>
    <definedName name="n1ping" localSheetId="4">#REF!</definedName>
    <definedName name="n1ping">#REF!</definedName>
    <definedName name="n1pingnc">'[4]lam-moi'!#REF!</definedName>
    <definedName name="n1pingvl">'[4]lam-moi'!#REF!</definedName>
    <definedName name="n1pint" localSheetId="4">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 localSheetId="4">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 localSheetId="4">#REF!</definedName>
    <definedName name="nc3p">#REF!</definedName>
    <definedName name="NCBD100" localSheetId="4">#REF!</definedName>
    <definedName name="NCBD100">#REF!</definedName>
    <definedName name="NCBD200" localSheetId="4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 localSheetId="4">#REF!</definedName>
    <definedName name="nctram">#REF!</definedName>
    <definedName name="NCVC100" localSheetId="4">#REF!</definedName>
    <definedName name="NCVC100">#REF!</definedName>
    <definedName name="NCVC200" localSheetId="4">#REF!</definedName>
    <definedName name="NCVC200">#REF!</definedName>
    <definedName name="NCVC250">#REF!</definedName>
    <definedName name="NCVC3P">#REF!</definedName>
    <definedName name="nd">[5]gVL!$Q$30</definedName>
    <definedName name="NET" localSheetId="4">#REF!</definedName>
    <definedName name="NET">#REF!</definedName>
    <definedName name="NET_1" localSheetId="4">#REF!</definedName>
    <definedName name="NET_1">#REF!</definedName>
    <definedName name="NET_ANA" localSheetId="4">#REF!</definedName>
    <definedName name="NET_ANA">#REF!</definedName>
    <definedName name="NET_ANA_1">#REF!</definedName>
    <definedName name="NET_ANA_2">#REF!</definedName>
    <definedName name="nhn" localSheetId="4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 localSheetId="4">#REF!</definedName>
    <definedName name="nig1p">#REF!</definedName>
    <definedName name="nig3p" localSheetId="4">#REF!</definedName>
    <definedName name="nig3p">#REF!</definedName>
    <definedName name="nightnc" localSheetId="4">[4]gtrinh!#REF!</definedName>
    <definedName name="nightnc">[4]gtrinh!#REF!</definedName>
    <definedName name="nightvl" localSheetId="4">[4]gtrinh!#REF!</definedName>
    <definedName name="nightvl">[4]gtrinh!#REF!</definedName>
    <definedName name="nignc1p" localSheetId="4">#REF!</definedName>
    <definedName name="nignc1p">#REF!</definedName>
    <definedName name="nignc3p">'[4]CHITIET VL-NC'!$G$107</definedName>
    <definedName name="nigvl1p" localSheetId="4">#REF!</definedName>
    <definedName name="nigvl1p">#REF!</definedName>
    <definedName name="nigvl3p">'[4]CHITIET VL-NC'!$G$99</definedName>
    <definedName name="nin" localSheetId="4">#REF!</definedName>
    <definedName name="nin">#REF!</definedName>
    <definedName name="nin14nc3p" localSheetId="4">#REF!</definedName>
    <definedName name="nin14nc3p">#REF!</definedName>
    <definedName name="nin14vl3p" localSheetId="4">#REF!</definedName>
    <definedName name="nin14vl3p">#REF!</definedName>
    <definedName name="nin1903p">#REF!</definedName>
    <definedName name="nin190nc">'[4]lam-moi'!#REF!</definedName>
    <definedName name="nin190nc3p" localSheetId="4">#REF!</definedName>
    <definedName name="nin190nc3p">#REF!</definedName>
    <definedName name="nin190vl">'[4]lam-moi'!#REF!</definedName>
    <definedName name="nin190vl3p" localSheetId="4">#REF!</definedName>
    <definedName name="nin190vl3p">#REF!</definedName>
    <definedName name="nin1pnc">'[4]lam-moi'!#REF!</definedName>
    <definedName name="nin1pvl">'[4]lam-moi'!#REF!</definedName>
    <definedName name="nin2903p" localSheetId="4">#REF!</definedName>
    <definedName name="nin2903p">#REF!</definedName>
    <definedName name="nin290nc3p" localSheetId="4">#REF!</definedName>
    <definedName name="nin290nc3p">#REF!</definedName>
    <definedName name="nin290vl3p" localSheetId="4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 localSheetId="4">#REF!</definedName>
    <definedName name="nindnc1p">#REF!</definedName>
    <definedName name="nindnc3p" localSheetId="4">#REF!</definedName>
    <definedName name="nindnc3p">#REF!</definedName>
    <definedName name="nindvl" localSheetId="4">'[4]lam-moi'!#REF!</definedName>
    <definedName name="nindvl">'[4]lam-moi'!#REF!</definedName>
    <definedName name="nindvl1p" localSheetId="4">#REF!</definedName>
    <definedName name="nindvl1p">#REF!</definedName>
    <definedName name="nindvl3p" localSheetId="4">#REF!</definedName>
    <definedName name="nindvl3p">#REF!</definedName>
    <definedName name="ning1p" localSheetId="4">#REF!</definedName>
    <definedName name="ning1p">#REF!</definedName>
    <definedName name="ningnc1p" localSheetId="4">#REF!</definedName>
    <definedName name="ningnc1p">#REF!</definedName>
    <definedName name="ningvl1p">#REF!</definedName>
    <definedName name="ninnc" localSheetId="4">'[4]lam-moi'!#REF!</definedName>
    <definedName name="ninnc">'[4]lam-moi'!#REF!</definedName>
    <definedName name="ninnc3p" localSheetId="4">#REF!</definedName>
    <definedName name="ninnc3p">#REF!</definedName>
    <definedName name="nint1p" localSheetId="4">#REF!</definedName>
    <definedName name="nint1p">#REF!</definedName>
    <definedName name="nintnc1p" localSheetId="4">#REF!</definedName>
    <definedName name="nintnc1p">#REF!</definedName>
    <definedName name="nintvl1p">#REF!</definedName>
    <definedName name="ninvl">'[4]lam-moi'!#REF!</definedName>
    <definedName name="ninvl3p" localSheetId="4">#REF!</definedName>
    <definedName name="ninvl3p">#REF!</definedName>
    <definedName name="nl">#REF!</definedName>
    <definedName name="NL12nc">'[4]#REF'!#REF!</definedName>
    <definedName name="NL12vl">'[4]#REF'!#REF!</definedName>
    <definedName name="nl1p" localSheetId="4">#REF!</definedName>
    <definedName name="nl1p">#REF!</definedName>
    <definedName name="nl3p" localSheetId="4">#REF!</definedName>
    <definedName name="nl3p">#REF!</definedName>
    <definedName name="nlht" localSheetId="4">'[4]THPDMoi  (2)'!#REF!</definedName>
    <definedName name="nlht">'[4]THPDMoi  (2)'!#REF!</definedName>
    <definedName name="nlmtc" localSheetId="4">'[4]t-h HA THE'!#REF!</definedName>
    <definedName name="nlmtc">'[4]t-h HA THE'!#REF!</definedName>
    <definedName name="nlnc">'[4]lam-moi'!#REF!</definedName>
    <definedName name="nlnc3p" localSheetId="4">#REF!</definedName>
    <definedName name="nlnc3p">#REF!</definedName>
    <definedName name="nlnc3pha" localSheetId="4">#REF!</definedName>
    <definedName name="nlnc3pha">#REF!</definedName>
    <definedName name="NLTK1p" localSheetId="4">#REF!</definedName>
    <definedName name="NLTK1p">#REF!</definedName>
    <definedName name="nlvl" localSheetId="4">'[4]lam-moi'!#REF!</definedName>
    <definedName name="nlvl">'[4]lam-moi'!#REF!</definedName>
    <definedName name="nlvl1">[4]chitiet!$G$302</definedName>
    <definedName name="nlvl3p" localSheetId="4">#REF!</definedName>
    <definedName name="nlvl3p">#REF!</definedName>
    <definedName name="nn" localSheetId="4">#REF!</definedName>
    <definedName name="nn">#REF!</definedName>
    <definedName name="nn1p" localSheetId="4">#REF!</definedName>
    <definedName name="nn1p">#REF!</definedName>
    <definedName name="nn3p">#REF!</definedName>
    <definedName name="nnnc">'[4]lam-moi'!#REF!</definedName>
    <definedName name="nnnc3p" localSheetId="4">#REF!</definedName>
    <definedName name="nnnc3p">#REF!</definedName>
    <definedName name="nnvl">'[4]lam-moi'!#REF!</definedName>
    <definedName name="nnvl3p" localSheetId="4">#REF!</definedName>
    <definedName name="nnvl3p">#REF!</definedName>
    <definedName name="nuoc">[16]gvl!$N$38</definedName>
    <definedName name="nx">'[4]THPDMoi  (2)'!#REF!</definedName>
    <definedName name="nxmtc">'[4]t-h HA THE'!#REF!</definedName>
    <definedName name="osc">'[4]THPDMoi  (2)'!#REF!</definedName>
    <definedName name="OTHER_PANEL">'[20]NEW-PANEL'!#REF!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'[20]NEW-PANEL'!#REF!</definedName>
    <definedName name="PL_指示燈___P.B.___REST_P.B._壓扣開關">'[20]NEW-PANEL'!#REF!</definedName>
    <definedName name="PM">[24]IBASE!$AH$16:$AV$110</definedName>
    <definedName name="PRICE" localSheetId="4">#REF!</definedName>
    <definedName name="PRICE">#REF!</definedName>
    <definedName name="PRICE1" localSheetId="4">#REF!</definedName>
    <definedName name="PRICE1">#REF!</definedName>
    <definedName name="_xlnm.Print_Area" localSheetId="0">'Phụ lục 2.1 '!$A$1:$K$239</definedName>
    <definedName name="_xlnm.Print_Area" localSheetId="1">'Phụ lục 2.2'!$A$1:$J$10</definedName>
    <definedName name="_xlnm.Print_Area" localSheetId="4">'Phụ lục 2.5'!$A$1:$N$328</definedName>
    <definedName name="_xlnm.Print_Area" localSheetId="3">'Pl IV'!$A$1:$I$14</definedName>
    <definedName name="_xlnm.Print_Area">#REF!</definedName>
    <definedName name="Print_Area_MI">[25]ESTI.!$A$1:$U$52</definedName>
    <definedName name="_xlnm.Print_Titles" localSheetId="0">'Phụ lục 2.1 '!$6:$8</definedName>
    <definedName name="_xlnm.Print_Titles" localSheetId="1">'Phụ lục 2.2'!$6:$7</definedName>
    <definedName name="_xlnm.Print_Titles" localSheetId="4">'Phụ lục 2.5'!$6:$8</definedName>
    <definedName name="_xlnm.Print_Titles">#REF!</definedName>
    <definedName name="Print_Titles_MI" localSheetId="4">#REF!</definedName>
    <definedName name="Print_Titles_MI">#REF!</definedName>
    <definedName name="PRINTA" localSheetId="4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>[4]giathanh1!#REF!</definedName>
    <definedName name="ra11p" localSheetId="4">#REF!</definedName>
    <definedName name="ra11p">#REF!</definedName>
    <definedName name="ra13p" localSheetId="4">#REF!</definedName>
    <definedName name="ra13p">#REF!</definedName>
    <definedName name="rack1" localSheetId="4">'[4]THPDMoi  (2)'!#REF!</definedName>
    <definedName name="rack1">'[4]THPDMoi  (2)'!#REF!</definedName>
    <definedName name="rack2" localSheetId="4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[27]tienluong!#REF!</definedName>
    <definedName name="SB">[24]IBASE!$AH$7:$AL$14</definedName>
    <definedName name="SCH" localSheetId="4">#REF!</definedName>
    <definedName name="SCH">#REF!</definedName>
    <definedName name="sd3p">'[4]lam-moi'!#REF!</definedName>
    <definedName name="SDMONG" localSheetId="4">#REF!</definedName>
    <definedName name="SDMONG">#REF!</definedName>
    <definedName name="sgnc">[4]gtrinh!#REF!</definedName>
    <definedName name="sgvl">[4]gtrinh!#REF!</definedName>
    <definedName name="Sheet1" localSheetId="4">#REF!</definedName>
    <definedName name="Sheet1">#REF!</definedName>
    <definedName name="sht">'[4]THPDMoi  (2)'!#REF!</definedName>
    <definedName name="sht3p">'[4]lam-moi'!#REF!</definedName>
    <definedName name="SIZE" localSheetId="4">#REF!</definedName>
    <definedName name="SIZE">#REF!</definedName>
    <definedName name="skd">[5]gVL!$Q$37</definedName>
    <definedName name="SL_CRD" localSheetId="4">#REF!</definedName>
    <definedName name="SL_CRD">#REF!</definedName>
    <definedName name="SL_CRS" localSheetId="4">#REF!</definedName>
    <definedName name="SL_CRS">#REF!</definedName>
    <definedName name="SL_CS" localSheetId="4">#REF!</definedName>
    <definedName name="SL_CS">#REF!</definedName>
    <definedName name="SL_DD">#REF!</definedName>
    <definedName name="soc3p">#REF!</definedName>
    <definedName name="SORT">#REF!</definedName>
    <definedName name="SORT_AREA">'[25]DI-ESTI'!$A$8:$R$489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 localSheetId="4">#REF!</definedName>
    <definedName name="Start_1">#REF!</definedName>
    <definedName name="Start_10" localSheetId="4">#REF!</definedName>
    <definedName name="Start_10">#REF!</definedName>
    <definedName name="Start_11" localSheetId="4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 localSheetId="4">#REF!</definedName>
    <definedName name="t10nc1p">#REF!</definedName>
    <definedName name="t10ncm">'[4]lam-moi'!#REF!</definedName>
    <definedName name="t10vl">'[4]lam-moi'!#REF!</definedName>
    <definedName name="t10vl1p" localSheetId="4">#REF!</definedName>
    <definedName name="t10vl1p">#REF!</definedName>
    <definedName name="t121p" localSheetId="4">#REF!</definedName>
    <definedName name="t121p">#REF!</definedName>
    <definedName name="t123p" localSheetId="4">#REF!</definedName>
    <definedName name="t123p">#REF!</definedName>
    <definedName name="t12m" localSheetId="4">'[4]lam-moi'!#REF!</definedName>
    <definedName name="t12m">'[4]lam-moi'!#REF!</definedName>
    <definedName name="t12mnc" localSheetId="4">'[4]thao-go'!#REF!</definedName>
    <definedName name="t12mnc">'[4]thao-go'!#REF!</definedName>
    <definedName name="t12nc" localSheetId="4">'[4]lam-moi'!#REF!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 localSheetId="4">#REF!</definedName>
    <definedName name="t141p">#REF!</definedName>
    <definedName name="t143p" localSheetId="4">#REF!</definedName>
    <definedName name="t143p">#REF!</definedName>
    <definedName name="t14m" localSheetId="4">'[4]lam-moi'!#REF!</definedName>
    <definedName name="t14m">'[4]lam-moi'!#REF!</definedName>
    <definedName name="t14mnc" localSheetId="4">'[4]thao-go'!#REF!</definedName>
    <definedName name="t14mnc">'[4]thao-go'!#REF!</definedName>
    <definedName name="t14nc">'[4]lam-moi'!#REF!</definedName>
    <definedName name="t14nc3p" localSheetId="4">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 localSheetId="4">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 localSheetId="4">#REF!</definedName>
    <definedName name="tbtram">#REF!</definedName>
    <definedName name="TC" localSheetId="4">#REF!</definedName>
    <definedName name="TC">#REF!</definedName>
    <definedName name="TC_NHANH1" localSheetId="4">#REF!</definedName>
    <definedName name="TC_NHANH1">#REF!</definedName>
    <definedName name="tcxxnc" localSheetId="4">'[4]thao-go'!#REF!</definedName>
    <definedName name="tcxxnc">'[4]thao-go'!#REF!</definedName>
    <definedName name="td" localSheetId="4">'[4]THPDMoi  (2)'!#REF!</definedName>
    <definedName name="td">'[4]THPDMoi  (2)'!#REF!</definedName>
    <definedName name="td10vl" localSheetId="4">'[4]#REF'!#REF!</definedName>
    <definedName name="td10vl">'[4]#REF'!#REF!</definedName>
    <definedName name="td12nc" localSheetId="4">'[4]#REF'!#REF!</definedName>
    <definedName name="td12nc">'[4]#REF'!#REF!</definedName>
    <definedName name="td1cnc">'[4]lam-moi'!#REF!</definedName>
    <definedName name="td1cvl">'[4]lam-moi'!#REF!</definedName>
    <definedName name="td1p" localSheetId="4">#REF!</definedName>
    <definedName name="td1p">#REF!</definedName>
    <definedName name="TD1pnc">'[4]CHITIET VL-NC-TT -1p'!#REF!</definedName>
    <definedName name="TD1pvl">'[4]CHITIET VL-NC-TT -1p'!#REF!</definedName>
    <definedName name="td3p" localSheetId="4">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 localSheetId="4">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 localSheetId="4">#REF!</definedName>
    <definedName name="tdtr2cnc">#REF!</definedName>
    <definedName name="tdtr2cvl" localSheetId="4">#REF!</definedName>
    <definedName name="tdtr2cvl">#REF!</definedName>
    <definedName name="tdtrnc" localSheetId="4">[4]gtrinh!#REF!</definedName>
    <definedName name="tdtrnc">[4]gtrinh!#REF!</definedName>
    <definedName name="tdtrvl" localSheetId="4">[4]gtrinh!#REF!</definedName>
    <definedName name="tdtrvl">[4]gtrinh!#REF!</definedName>
    <definedName name="tdvl">[4]gtrinh!#REF!</definedName>
    <definedName name="tdvl1p" localSheetId="4">#REF!</definedName>
    <definedName name="tdvl1p">#REF!</definedName>
    <definedName name="tdvl3p">'[4]CHITIET VL-NC'!$G$23</definedName>
    <definedName name="th3x15">[4]giathanh1!#REF!</definedName>
    <definedName name="Thang" localSheetId="0" hidden="1">{"'Sheet1'!$L$16"}</definedName>
    <definedName name="Thang" localSheetId="4" hidden="1">{"'Sheet1'!$L$16"}</definedName>
    <definedName name="Thang" hidden="1">{"'Sheet1'!$L$16"}</definedName>
    <definedName name="ThanhXuan110">'[28]KH-Q1,Q2,01'!#REF!</definedName>
    <definedName name="THGO1pnc" localSheetId="4">#REF!</definedName>
    <definedName name="THGO1pnc">#REF!</definedName>
    <definedName name="thht" localSheetId="4">#REF!</definedName>
    <definedName name="thht">#REF!</definedName>
    <definedName name="THK" localSheetId="4">'[1]COAT&amp;WRAP-QIOT-#3'!#REF!</definedName>
    <definedName name="THK">'[1]COAT&amp;WRAP-QIOT-#3'!#REF!</definedName>
    <definedName name="THKP160" localSheetId="4">'[4]dongia (2)'!#REF!</definedName>
    <definedName name="THKP160">'[4]dongia (2)'!#REF!</definedName>
    <definedName name="thkp3" localSheetId="4">#REF!</definedName>
    <definedName name="thkp3">#REF!</definedName>
    <definedName name="thtr15" localSheetId="4">[4]giathanh1!#REF!</definedName>
    <definedName name="thtr15">[4]giathanh1!#REF!</definedName>
    <definedName name="thtt" localSheetId="4">#REF!</definedName>
    <definedName name="thtt">#REF!</definedName>
    <definedName name="thucthanh">'[29]Thuc thanh'!$E$29</definedName>
    <definedName name="THUYETMINH">[30]ptvt!$A$6:$X$128</definedName>
    <definedName name="TIENLUONG" localSheetId="4">#REF!</definedName>
    <definedName name="TIENLUONG">#REF!</definedName>
    <definedName name="Tiepdia">[4]Tiepdia!$1:$1048576</definedName>
    <definedName name="TITAN" localSheetId="4">#REF!</definedName>
    <definedName name="TITAN">#REF!</definedName>
    <definedName name="TKP" localSheetId="4">#REF!</definedName>
    <definedName name="TKP">#REF!</definedName>
    <definedName name="TLAC120" localSheetId="4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 localSheetId="4">#REF!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'[20]NEW-PANEL'!#REF!</definedName>
    <definedName name="tru10mtc">'[4]t-h HA THE'!#REF!</definedName>
    <definedName name="tru8mtc">'[4]t-h HA THE'!#REF!</definedName>
    <definedName name="ts" localSheetId="4">#REF!</definedName>
    <definedName name="ts">#REF!</definedName>
    <definedName name="tsI" localSheetId="4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 localSheetId="4">#REF!</definedName>
    <definedName name="ttronmk">#REF!</definedName>
    <definedName name="tv75nc" localSheetId="4">#REF!</definedName>
    <definedName name="tv75nc">#REF!</definedName>
    <definedName name="tv75vl" localSheetId="4">#REF!</definedName>
    <definedName name="tv75vl">#REF!</definedName>
    <definedName name="tx1pignc" localSheetId="4">'[4]thao-go'!#REF!</definedName>
    <definedName name="tx1pignc">'[4]thao-go'!#REF!</definedName>
    <definedName name="tx1pindnc" localSheetId="4">'[4]thao-go'!#REF!</definedName>
    <definedName name="tx1pindnc">'[4]thao-go'!#REF!</definedName>
    <definedName name="tx1pingnc" localSheetId="4">'[4]thao-go'!#REF!</definedName>
    <definedName name="tx1pingnc">'[4]thao-go'!#REF!</definedName>
    <definedName name="tx1pintnc" localSheetId="4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 localSheetId="4">#REF!</definedName>
    <definedName name="V.1">#REF!</definedName>
    <definedName name="V.10" localSheetId="4">#REF!</definedName>
    <definedName name="V.10">#REF!</definedName>
    <definedName name="V.11" localSheetId="4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 localSheetId="4">#REF!</definedName>
    <definedName name="VCHT">#REF!</definedName>
    <definedName name="VCTT" localSheetId="4">#REF!</definedName>
    <definedName name="VCTT">#REF!</definedName>
    <definedName name="VCVBT1">'[4]VCV-BE-TONG'!$G$11</definedName>
    <definedName name="VCVBT2">'[4]VCV-BE-TONG'!$G$17</definedName>
    <definedName name="vd3p" localSheetId="4">#REF!</definedName>
    <definedName name="vd3p">#REF!</definedName>
    <definedName name="vdkt">[5]gVL!$Q$55</definedName>
    <definedName name="vl1p" localSheetId="4">#REF!</definedName>
    <definedName name="vl1p">#REF!</definedName>
    <definedName name="vl3p" localSheetId="4">#REF!</definedName>
    <definedName name="vl3p">#REF!</definedName>
    <definedName name="vldd" localSheetId="4">'[4]TH XL'!#REF!</definedName>
    <definedName name="vldd">'[4]TH XL'!#REF!</definedName>
    <definedName name="vldn400" localSheetId="4">#REF!</definedName>
    <definedName name="vldn400">#REF!</definedName>
    <definedName name="vldn600" localSheetId="4">#REF!</definedName>
    <definedName name="vldn600">#REF!</definedName>
    <definedName name="VLHC">[4]TNHCHINH!$I$38</definedName>
    <definedName name="VLIEU" localSheetId="4">#REF!</definedName>
    <definedName name="VLIEU">#REF!</definedName>
    <definedName name="vltr">'[4]TH XL'!#REF!</definedName>
    <definedName name="vltram" localSheetId="4">#REF!</definedName>
    <definedName name="vltram">#REF!</definedName>
    <definedName name="vr3p" localSheetId="4">#REF!</definedName>
    <definedName name="vr3p">#REF!</definedName>
    <definedName name="Vt" localSheetId="0">{"Thuxm2.xls","Sheet1"}</definedName>
    <definedName name="Vt" localSheetId="4">{"Thuxm2.xls","Sheet1"}</definedName>
    <definedName name="Vt">{"Thuxm2.xls","Sheet1"}</definedName>
    <definedName name="vt1pbs">'[4]lam-moi'!#REF!</definedName>
    <definedName name="vtbs">'[4]lam-moi'!#REF!</definedName>
    <definedName name="Vu" localSheetId="4">#REF!</definedName>
    <definedName name="Vu">#REF!</definedName>
    <definedName name="W" localSheetId="4">#REF!</definedName>
    <definedName name="W">#REF!</definedName>
    <definedName name="wrn.chi._.tiÆt." localSheetId="0" hidden="1">{#N/A,#N/A,FALSE,"Chi tiÆt"}</definedName>
    <definedName name="wrn.chi._.tiÆt." localSheetId="4" hidden="1">{#N/A,#N/A,FALSE,"Chi tiÆt"}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 localSheetId="4">#REF!</definedName>
    <definedName name="x1pind">#REF!</definedName>
    <definedName name="x1pindnc">'[4]lam-moi'!#REF!</definedName>
    <definedName name="x1pindvl">'[4]lam-moi'!#REF!</definedName>
    <definedName name="x1ping" localSheetId="4">#REF!</definedName>
    <definedName name="x1ping">#REF!</definedName>
    <definedName name="x1pingnc">'[4]lam-moi'!#REF!</definedName>
    <definedName name="x1pingvl">'[4]lam-moi'!#REF!</definedName>
    <definedName name="x1pint" localSheetId="4">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 localSheetId="4">#REF!</definedName>
    <definedName name="xfco">#REF!</definedName>
    <definedName name="xfco3p" localSheetId="4">#REF!</definedName>
    <definedName name="xfco3p">#REF!</definedName>
    <definedName name="xfconc" localSheetId="4">'[4]lam-moi'!#REF!</definedName>
    <definedName name="xfconc">'[4]lam-moi'!#REF!</definedName>
    <definedName name="xfconc3p">'[4]CHITIET VL-NC'!$G$94</definedName>
    <definedName name="xfcotnc" localSheetId="4">#REF!</definedName>
    <definedName name="xfcotnc">#REF!</definedName>
    <definedName name="xfcotvl" localSheetId="4">#REF!</definedName>
    <definedName name="xfcotvl">#REF!</definedName>
    <definedName name="xfcovl" localSheetId="4">'[4]lam-moi'!#REF!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 localSheetId="4">#REF!</definedName>
    <definedName name="xhn">#REF!</definedName>
    <definedName name="xhnnc">'[4]lam-moi'!#REF!</definedName>
    <definedName name="xhnvl">'[4]lam-moi'!#REF!</definedName>
    <definedName name="xig" localSheetId="4">#REF!</definedName>
    <definedName name="xig">#REF!</definedName>
    <definedName name="xig1" localSheetId="4">#REF!</definedName>
    <definedName name="xig1">#REF!</definedName>
    <definedName name="xig1nc" localSheetId="4">'[4]lam-moi'!#REF!</definedName>
    <definedName name="xig1nc">'[4]lam-moi'!#REF!</definedName>
    <definedName name="xig1p" localSheetId="4">#REF!</definedName>
    <definedName name="xig1p">#REF!</definedName>
    <definedName name="xig1pnc" localSheetId="4">'[4]lam-moi'!#REF!</definedName>
    <definedName name="xig1pnc">'[4]lam-moi'!#REF!</definedName>
    <definedName name="xig1pvl" localSheetId="4">'[4]lam-moi'!#REF!</definedName>
    <definedName name="xig1pvl">'[4]lam-moi'!#REF!</definedName>
    <definedName name="xig1vl" localSheetId="4">'[4]lam-moi'!#REF!</definedName>
    <definedName name="xig1vl">'[4]lam-moi'!#REF!</definedName>
    <definedName name="xig2nc">'[4]lam-moi'!#REF!</definedName>
    <definedName name="xig2vl">'[4]lam-moi'!#REF!</definedName>
    <definedName name="xig3p" localSheetId="4">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 localSheetId="4">#REF!</definedName>
    <definedName name="xignc3p">#REF!</definedName>
    <definedName name="xigvl">'[4]lam-moi'!#REF!</definedName>
    <definedName name="xigvl3p" localSheetId="4">#REF!</definedName>
    <definedName name="xigvl3p">#REF!</definedName>
    <definedName name="xin" localSheetId="4">#REF!</definedName>
    <definedName name="xin">#REF!</definedName>
    <definedName name="xin190" localSheetId="4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 localSheetId="4">#REF!</definedName>
    <definedName name="xin2903p">#REF!</definedName>
    <definedName name="xin290nc3p" localSheetId="4">#REF!</definedName>
    <definedName name="xin290nc3p">#REF!</definedName>
    <definedName name="xin290vl3p" localSheetId="4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 localSheetId="4">#REF!</definedName>
    <definedName name="xind">#REF!</definedName>
    <definedName name="xind1p" localSheetId="4">#REF!</definedName>
    <definedName name="xind1p">#REF!</definedName>
    <definedName name="xind1pnc" localSheetId="4">'[4]lam-moi'!#REF!</definedName>
    <definedName name="xind1pnc">'[4]lam-moi'!#REF!</definedName>
    <definedName name="xind1pvl" localSheetId="4">'[4]lam-moi'!#REF!</definedName>
    <definedName name="xind1pvl">'[4]lam-moi'!#REF!</definedName>
    <definedName name="xind3p" localSheetId="4">#REF!</definedName>
    <definedName name="xind3p">#REF!</definedName>
    <definedName name="xindnc" localSheetId="4">'[4]lam-moi'!#REF!</definedName>
    <definedName name="xindnc">'[4]lam-moi'!#REF!</definedName>
    <definedName name="xindnc1p" localSheetId="4">#REF!</definedName>
    <definedName name="xindnc1p">#REF!</definedName>
    <definedName name="xindnc3p">'[4]CHITIET VL-NC'!$G$85</definedName>
    <definedName name="xindvl">'[4]lam-moi'!#REF!</definedName>
    <definedName name="xindvl1p" localSheetId="4">#REF!</definedName>
    <definedName name="xindvl1p">#REF!</definedName>
    <definedName name="xindvl3p">'[4]CHITIET VL-NC'!$G$80</definedName>
    <definedName name="xing1p" localSheetId="4">#REF!</definedName>
    <definedName name="xing1p">#REF!</definedName>
    <definedName name="xing1pnc" localSheetId="4">'[4]lam-moi'!#REF!</definedName>
    <definedName name="xing1pnc">'[4]lam-moi'!#REF!</definedName>
    <definedName name="xing1pvl" localSheetId="4">'[4]lam-moi'!#REF!</definedName>
    <definedName name="xing1pvl">'[4]lam-moi'!#REF!</definedName>
    <definedName name="xingnc1p" localSheetId="4">#REF!</definedName>
    <definedName name="xingnc1p">#REF!</definedName>
    <definedName name="xingvl1p" localSheetId="4">#REF!</definedName>
    <definedName name="xingvl1p">#REF!</definedName>
    <definedName name="xinnc">'[4]lam-moi'!#REF!</definedName>
    <definedName name="xinnc3p" localSheetId="4">#REF!</definedName>
    <definedName name="xinnc3p">#REF!</definedName>
    <definedName name="xint1p" localSheetId="4">#REF!</definedName>
    <definedName name="xint1p">#REF!</definedName>
    <definedName name="xinvl" localSheetId="4">'[4]lam-moi'!#REF!</definedName>
    <definedName name="xinvl">'[4]lam-moi'!#REF!</definedName>
    <definedName name="xinvl3p" localSheetId="4">#REF!</definedName>
    <definedName name="xinvl3p">#REF!</definedName>
    <definedName name="xit" localSheetId="4">#REF!</definedName>
    <definedName name="xit">#REF!</definedName>
    <definedName name="xit1">#REF!</definedName>
    <definedName name="xit1nc">'[4]lam-moi'!#REF!</definedName>
    <definedName name="xit1p" localSheetId="4">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 localSheetId="4">#REF!</definedName>
    <definedName name="xit2nc3p">#REF!</definedName>
    <definedName name="xit2vl">'[4]lam-moi'!#REF!</definedName>
    <definedName name="xit2vl3p" localSheetId="4">#REF!</definedName>
    <definedName name="xit2vl3p">#REF!</definedName>
    <definedName name="xit3p" localSheetId="4">#REF!</definedName>
    <definedName name="xit3p">#REF!</definedName>
    <definedName name="xitnc" localSheetId="4">'[4]lam-moi'!#REF!</definedName>
    <definedName name="xitnc">'[4]lam-moi'!#REF!</definedName>
    <definedName name="xitnc3p" localSheetId="4">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 localSheetId="4">#REF!</definedName>
    <definedName name="xitvl3p">#REF!</definedName>
    <definedName name="xl" localSheetId="4">#REF!</definedName>
    <definedName name="xl">#REF!</definedName>
    <definedName name="xlc" localSheetId="4">#REF!</definedName>
    <definedName name="xlc">#REF!</definedName>
    <definedName name="xlk">#REF!</definedName>
    <definedName name="xm">[31]gvl!$N$16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 localSheetId="4">#REF!</definedName>
    <definedName name="Z">#REF!</definedName>
    <definedName name="ZYX" localSheetId="4">#REF!</definedName>
    <definedName name="ZYX">#REF!</definedName>
    <definedName name="ZZZ" localSheetId="4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6" i="12" l="1"/>
  <c r="M326" i="12"/>
  <c r="L326" i="12"/>
  <c r="K326" i="12"/>
  <c r="J326" i="12"/>
  <c r="I326" i="12"/>
  <c r="I327" i="12" s="1"/>
  <c r="H326" i="12"/>
  <c r="H327" i="12" s="1"/>
  <c r="G326" i="12"/>
  <c r="N313" i="12"/>
  <c r="M313" i="12"/>
  <c r="L313" i="12"/>
  <c r="K313" i="12"/>
  <c r="J313" i="12"/>
  <c r="I313" i="12"/>
  <c r="H313" i="12"/>
  <c r="G313" i="12"/>
  <c r="J312" i="12"/>
  <c r="J311" i="12"/>
  <c r="J310" i="12"/>
  <c r="J308" i="12"/>
  <c r="J306" i="12"/>
  <c r="J302" i="12" s="1"/>
  <c r="N302" i="12"/>
  <c r="M302" i="12"/>
  <c r="L302" i="12"/>
  <c r="K302" i="12"/>
  <c r="I302" i="12"/>
  <c r="H302" i="12"/>
  <c r="G302" i="12"/>
  <c r="N293" i="12"/>
  <c r="M293" i="12"/>
  <c r="L293" i="12"/>
  <c r="K293" i="12"/>
  <c r="J293" i="12"/>
  <c r="I293" i="12"/>
  <c r="H293" i="12"/>
  <c r="G293" i="12"/>
  <c r="N283" i="12"/>
  <c r="M283" i="12"/>
  <c r="L283" i="12"/>
  <c r="K283" i="12"/>
  <c r="J283" i="12"/>
  <c r="I283" i="12"/>
  <c r="H283" i="12"/>
  <c r="G283" i="12"/>
  <c r="N271" i="12"/>
  <c r="M271" i="12"/>
  <c r="L271" i="12"/>
  <c r="K271" i="12"/>
  <c r="J271" i="12"/>
  <c r="I271" i="12"/>
  <c r="H271" i="12"/>
  <c r="G271" i="12"/>
  <c r="N260" i="12"/>
  <c r="M260" i="12"/>
  <c r="L260" i="12"/>
  <c r="K260" i="12"/>
  <c r="J260" i="12"/>
  <c r="I260" i="12"/>
  <c r="H260" i="12"/>
  <c r="G260" i="12"/>
  <c r="N247" i="12"/>
  <c r="M247" i="12"/>
  <c r="L247" i="12"/>
  <c r="K247" i="12"/>
  <c r="J247" i="12"/>
  <c r="I247" i="12"/>
  <c r="H247" i="12"/>
  <c r="G247" i="12"/>
  <c r="N237" i="12"/>
  <c r="M237" i="12"/>
  <c r="L237" i="12"/>
  <c r="K237" i="12"/>
  <c r="J237" i="12"/>
  <c r="I237" i="12"/>
  <c r="H237" i="12"/>
  <c r="G237" i="12"/>
  <c r="N221" i="12"/>
  <c r="M221" i="12"/>
  <c r="L221" i="12"/>
  <c r="K221" i="12"/>
  <c r="J221" i="12"/>
  <c r="I221" i="12"/>
  <c r="H221" i="12"/>
  <c r="G221" i="12"/>
  <c r="I15" i="9"/>
  <c r="I14" i="9"/>
  <c r="I13" i="9"/>
  <c r="I12" i="9" s="1"/>
  <c r="H12" i="9"/>
  <c r="G12" i="9"/>
  <c r="F12" i="9"/>
  <c r="C12" i="9"/>
  <c r="K309" i="2"/>
  <c r="K308" i="2"/>
  <c r="K306" i="2"/>
  <c r="J306" i="2"/>
  <c r="H306" i="2"/>
  <c r="I306" i="2" s="1"/>
  <c r="K305" i="2"/>
  <c r="J303" i="2"/>
  <c r="K303" i="2" s="1"/>
  <c r="H303" i="2"/>
  <c r="I303" i="2" s="1"/>
  <c r="K302" i="2"/>
  <c r="E301" i="2"/>
  <c r="J300" i="2"/>
  <c r="K300" i="2" s="1"/>
  <c r="H300" i="2"/>
  <c r="I300" i="2" s="1"/>
  <c r="K299" i="2"/>
  <c r="J297" i="2"/>
  <c r="K297" i="2" s="1"/>
  <c r="E297" i="2"/>
  <c r="H297" i="2" s="1"/>
  <c r="I297" i="2" s="1"/>
  <c r="K296" i="2"/>
  <c r="F294" i="2"/>
  <c r="E294" i="2"/>
  <c r="J293" i="2"/>
  <c r="K293" i="2" s="1"/>
  <c r="H293" i="2"/>
  <c r="I293" i="2" s="1"/>
  <c r="K292" i="2"/>
  <c r="J291" i="2"/>
  <c r="K291" i="2" s="1"/>
  <c r="I291" i="2"/>
  <c r="H291" i="2"/>
  <c r="K290" i="2"/>
  <c r="J288" i="2"/>
  <c r="K288" i="2" s="1"/>
  <c r="H288" i="2"/>
  <c r="I288" i="2" s="1"/>
  <c r="K287" i="2"/>
  <c r="J286" i="2"/>
  <c r="K286" i="2" s="1"/>
  <c r="I286" i="2"/>
  <c r="H286" i="2"/>
  <c r="K285" i="2"/>
  <c r="F285" i="2"/>
  <c r="E285" i="2"/>
  <c r="F284" i="2"/>
  <c r="J284" i="2" s="1"/>
  <c r="K284" i="2" s="1"/>
  <c r="E284" i="2"/>
  <c r="H284" i="2" s="1"/>
  <c r="I284" i="2" s="1"/>
  <c r="K283" i="2"/>
  <c r="F283" i="2"/>
  <c r="E283" i="2"/>
  <c r="J282" i="2"/>
  <c r="K282" i="2" s="1"/>
  <c r="E282" i="2"/>
  <c r="H282" i="2" s="1"/>
  <c r="I282" i="2" s="1"/>
  <c r="K281" i="2"/>
  <c r="K280" i="2"/>
  <c r="K279" i="2"/>
  <c r="J279" i="2"/>
  <c r="H279" i="2"/>
  <c r="I279" i="2" s="1"/>
  <c r="K278" i="2"/>
  <c r="J277" i="2"/>
  <c r="K277" i="2" s="1"/>
  <c r="H277" i="2"/>
  <c r="I277" i="2" s="1"/>
  <c r="K276" i="2"/>
  <c r="K275" i="2"/>
  <c r="J275" i="2"/>
  <c r="H275" i="2"/>
  <c r="I275" i="2" s="1"/>
  <c r="K274" i="2"/>
  <c r="J273" i="2"/>
  <c r="K273" i="2" s="1"/>
  <c r="E273" i="2"/>
  <c r="H273" i="2" s="1"/>
  <c r="I273" i="2" s="1"/>
  <c r="A273" i="2"/>
  <c r="A275" i="2" s="1"/>
  <c r="A277" i="2" s="1"/>
  <c r="A279" i="2" s="1"/>
  <c r="A282" i="2" s="1"/>
  <c r="A284" i="2" s="1"/>
  <c r="A286" i="2" s="1"/>
  <c r="A288" i="2" s="1"/>
  <c r="A291" i="2" s="1"/>
  <c r="A293" i="2" s="1"/>
  <c r="A297" i="2" s="1"/>
  <c r="K272" i="2"/>
  <c r="F272" i="2"/>
  <c r="E272" i="2"/>
  <c r="K271" i="2"/>
  <c r="J271" i="2"/>
  <c r="H271" i="2"/>
  <c r="I271" i="2" s="1"/>
  <c r="A271" i="2"/>
  <c r="K270" i="2"/>
  <c r="K267" i="2"/>
  <c r="E267" i="2"/>
  <c r="J266" i="2"/>
  <c r="K266" i="2" s="1"/>
  <c r="F266" i="2"/>
  <c r="E266" i="2"/>
  <c r="H266" i="2" s="1"/>
  <c r="I266" i="2" s="1"/>
  <c r="K265" i="2"/>
  <c r="K264" i="2"/>
  <c r="K263" i="2"/>
  <c r="J262" i="2"/>
  <c r="K262" i="2" s="1"/>
  <c r="H262" i="2"/>
  <c r="I262" i="2" s="1"/>
  <c r="K261" i="2"/>
  <c r="J260" i="2"/>
  <c r="K260" i="2" s="1"/>
  <c r="I260" i="2"/>
  <c r="H260" i="2"/>
  <c r="K259" i="2"/>
  <c r="K258" i="2"/>
  <c r="F258" i="2"/>
  <c r="K257" i="2"/>
  <c r="F257" i="2"/>
  <c r="J256" i="2"/>
  <c r="K256" i="2" s="1"/>
  <c r="I256" i="2"/>
  <c r="H256" i="2"/>
  <c r="K255" i="2"/>
  <c r="K253" i="2"/>
  <c r="J253" i="2"/>
  <c r="H253" i="2"/>
  <c r="I253" i="2" s="1"/>
  <c r="K252" i="2"/>
  <c r="J250" i="2"/>
  <c r="K250" i="2" s="1"/>
  <c r="H250" i="2"/>
  <c r="I250" i="2" s="1"/>
  <c r="K248" i="2"/>
  <c r="J248" i="2"/>
  <c r="H248" i="2"/>
  <c r="I248" i="2" s="1"/>
  <c r="K247" i="2"/>
  <c r="K246" i="2"/>
  <c r="J245" i="2"/>
  <c r="K245" i="2" s="1"/>
  <c r="H245" i="2"/>
  <c r="I245" i="2" s="1"/>
  <c r="K244" i="2"/>
  <c r="J243" i="2"/>
  <c r="K243" i="2" s="1"/>
  <c r="H243" i="2"/>
  <c r="I243" i="2" s="1"/>
  <c r="K242" i="2"/>
  <c r="J241" i="2"/>
  <c r="K241" i="2" s="1"/>
  <c r="H241" i="2"/>
  <c r="I241" i="2" s="1"/>
  <c r="K240" i="2"/>
  <c r="J239" i="2"/>
  <c r="K239" i="2" s="1"/>
  <c r="H239" i="2"/>
  <c r="I239" i="2" s="1"/>
  <c r="K238" i="2"/>
  <c r="J237" i="2"/>
  <c r="K237" i="2" s="1"/>
  <c r="H237" i="2"/>
  <c r="I237" i="2" s="1"/>
  <c r="K236" i="2"/>
  <c r="K235" i="2"/>
  <c r="J234" i="2"/>
  <c r="K234" i="2" s="1"/>
  <c r="H234" i="2"/>
  <c r="I234" i="2" s="1"/>
  <c r="K233" i="2"/>
  <c r="J232" i="2"/>
  <c r="K232" i="2" s="1"/>
  <c r="I232" i="2"/>
  <c r="H232" i="2"/>
  <c r="K231" i="2"/>
  <c r="J230" i="2"/>
  <c r="K230" i="2" s="1"/>
  <c r="H230" i="2"/>
  <c r="I230" i="2" s="1"/>
  <c r="K229" i="2"/>
  <c r="J228" i="2"/>
  <c r="K228" i="2" s="1"/>
  <c r="H228" i="2"/>
  <c r="I228" i="2" s="1"/>
  <c r="K226" i="2"/>
  <c r="J226" i="2"/>
  <c r="H226" i="2"/>
  <c r="I226" i="2" s="1"/>
  <c r="J221" i="2"/>
  <c r="K221" i="2" s="1"/>
  <c r="H221" i="2"/>
  <c r="I221" i="2" s="1"/>
  <c r="F220" i="2"/>
  <c r="J218" i="2" s="1"/>
  <c r="K218" i="2" s="1"/>
  <c r="E220" i="2"/>
  <c r="E205" i="2" s="1"/>
  <c r="F215" i="2"/>
  <c r="E215" i="2"/>
  <c r="J212" i="2"/>
  <c r="K212" i="2" s="1"/>
  <c r="H212" i="2"/>
  <c r="I212" i="2" s="1"/>
  <c r="J206" i="2"/>
  <c r="H206" i="2"/>
  <c r="I206" i="2" s="1"/>
  <c r="G205" i="2"/>
  <c r="G361" i="3"/>
  <c r="E361" i="3"/>
  <c r="G359" i="3"/>
  <c r="E359" i="3"/>
  <c r="G358" i="3"/>
  <c r="E358" i="3"/>
  <c r="G357" i="3"/>
  <c r="E357" i="3"/>
  <c r="G356" i="3"/>
  <c r="E356" i="3"/>
  <c r="G355" i="3"/>
  <c r="E355" i="3"/>
  <c r="G354" i="3"/>
  <c r="E354" i="3"/>
  <c r="G353" i="3"/>
  <c r="E353" i="3"/>
  <c r="G352" i="3"/>
  <c r="E352" i="3"/>
  <c r="G349" i="3"/>
  <c r="E349" i="3"/>
  <c r="G347" i="3"/>
  <c r="E347" i="3"/>
  <c r="G346" i="3"/>
  <c r="E346" i="3"/>
  <c r="G345" i="3"/>
  <c r="E345" i="3"/>
  <c r="G344" i="3"/>
  <c r="E344" i="3"/>
  <c r="G343" i="3"/>
  <c r="E343" i="3"/>
  <c r="G342" i="3"/>
  <c r="E342" i="3"/>
  <c r="G341" i="3"/>
  <c r="E341" i="3"/>
  <c r="G340" i="3"/>
  <c r="E340" i="3"/>
  <c r="G339" i="3"/>
  <c r="E339" i="3"/>
  <c r="G336" i="3"/>
  <c r="E336" i="3"/>
  <c r="G334" i="3"/>
  <c r="E334" i="3"/>
  <c r="G333" i="3"/>
  <c r="E333" i="3"/>
  <c r="G332" i="3"/>
  <c r="E332" i="3"/>
  <c r="G331" i="3"/>
  <c r="E331" i="3"/>
  <c r="G330" i="3"/>
  <c r="E330" i="3"/>
  <c r="G329" i="3"/>
  <c r="E329" i="3"/>
  <c r="G328" i="3"/>
  <c r="E328" i="3"/>
  <c r="G327" i="3"/>
  <c r="E327" i="3"/>
  <c r="G324" i="3"/>
  <c r="E324" i="3"/>
  <c r="G322" i="3"/>
  <c r="E322" i="3"/>
  <c r="G321" i="3"/>
  <c r="E321" i="3"/>
  <c r="G320" i="3"/>
  <c r="E320" i="3"/>
  <c r="G319" i="3"/>
  <c r="E319" i="3"/>
  <c r="G318" i="3"/>
  <c r="E318" i="3"/>
  <c r="G317" i="3"/>
  <c r="E317" i="3"/>
  <c r="G316" i="3"/>
  <c r="E316" i="3"/>
  <c r="G315" i="3"/>
  <c r="E315" i="3"/>
  <c r="G314" i="3"/>
  <c r="E314" i="3"/>
  <c r="G313" i="3"/>
  <c r="E313" i="3"/>
  <c r="G312" i="3"/>
  <c r="E312" i="3"/>
  <c r="G309" i="3"/>
  <c r="E309" i="3"/>
  <c r="G307" i="3"/>
  <c r="E307" i="3"/>
  <c r="G306" i="3"/>
  <c r="E306" i="3"/>
  <c r="G305" i="3"/>
  <c r="E305" i="3"/>
  <c r="G304" i="3"/>
  <c r="E304" i="3"/>
  <c r="G303" i="3"/>
  <c r="E303" i="3"/>
  <c r="G302" i="3"/>
  <c r="E302" i="3"/>
  <c r="G301" i="3"/>
  <c r="E301" i="3"/>
  <c r="G300" i="3"/>
  <c r="E300" i="3"/>
  <c r="G299" i="3"/>
  <c r="E299" i="3"/>
  <c r="G298" i="3"/>
  <c r="E298" i="3"/>
  <c r="G295" i="3"/>
  <c r="E295" i="3"/>
  <c r="G293" i="3"/>
  <c r="E293" i="3"/>
  <c r="G292" i="3"/>
  <c r="E292" i="3"/>
  <c r="G291" i="3"/>
  <c r="E291" i="3"/>
  <c r="G290" i="3"/>
  <c r="E290" i="3"/>
  <c r="G289" i="3"/>
  <c r="E289" i="3"/>
  <c r="G288" i="3"/>
  <c r="E288" i="3"/>
  <c r="G287" i="3"/>
  <c r="E287" i="3"/>
  <c r="G286" i="3"/>
  <c r="E286" i="3"/>
  <c r="G285" i="3"/>
  <c r="E285" i="3"/>
  <c r="G284" i="3"/>
  <c r="E284" i="3"/>
  <c r="G283" i="3"/>
  <c r="E283" i="3"/>
  <c r="G282" i="3"/>
  <c r="E282" i="3"/>
  <c r="G281" i="3"/>
  <c r="E281" i="3"/>
  <c r="G280" i="3"/>
  <c r="E280" i="3"/>
  <c r="G277" i="3"/>
  <c r="E277" i="3"/>
  <c r="G276" i="3"/>
  <c r="E276" i="3"/>
  <c r="G275" i="3"/>
  <c r="E275" i="3"/>
  <c r="G274" i="3"/>
  <c r="E274" i="3"/>
  <c r="G273" i="3"/>
  <c r="E273" i="3"/>
  <c r="G272" i="3"/>
  <c r="E272" i="3"/>
  <c r="G270" i="3"/>
  <c r="E270" i="3"/>
  <c r="G269" i="3"/>
  <c r="E269" i="3"/>
  <c r="G268" i="3"/>
  <c r="E268" i="3"/>
  <c r="G267" i="3"/>
  <c r="E267" i="3"/>
  <c r="G264" i="3"/>
  <c r="E264" i="3"/>
  <c r="G263" i="3"/>
  <c r="E263" i="3"/>
  <c r="G262" i="3"/>
  <c r="E262" i="3"/>
  <c r="G261" i="3"/>
  <c r="E261" i="3"/>
  <c r="G259" i="3"/>
  <c r="E259" i="3"/>
  <c r="G258" i="3"/>
  <c r="E258" i="3"/>
  <c r="G257" i="3"/>
  <c r="E257" i="3"/>
  <c r="G256" i="3"/>
  <c r="E256" i="3"/>
  <c r="G253" i="3"/>
  <c r="E253" i="3"/>
  <c r="G252" i="3"/>
  <c r="E252" i="3"/>
  <c r="G251" i="3"/>
  <c r="E251" i="3"/>
  <c r="G250" i="3"/>
  <c r="E250" i="3"/>
  <c r="G249" i="3"/>
  <c r="E249" i="3"/>
  <c r="G248" i="3"/>
  <c r="E248" i="3"/>
  <c r="G247" i="3"/>
  <c r="E247" i="3"/>
  <c r="G245" i="3"/>
  <c r="E245" i="3"/>
  <c r="G244" i="3"/>
  <c r="E244" i="3"/>
  <c r="G243" i="3"/>
  <c r="E243" i="3"/>
  <c r="F240" i="3"/>
  <c r="D240" i="3"/>
  <c r="J327" i="12"/>
  <c r="K327" i="12"/>
  <c r="L327" i="12"/>
  <c r="M327" i="12"/>
  <c r="N327" i="12"/>
  <c r="G327" i="12"/>
  <c r="D216" i="12"/>
  <c r="E216" i="12"/>
  <c r="F216" i="12"/>
  <c r="G216" i="12"/>
  <c r="H216" i="12"/>
  <c r="I216" i="12"/>
  <c r="J216" i="12"/>
  <c r="K216" i="12"/>
  <c r="L216" i="12"/>
  <c r="M216" i="12"/>
  <c r="N216" i="12"/>
  <c r="C216" i="12"/>
  <c r="D326" i="12"/>
  <c r="E326" i="12"/>
  <c r="F326" i="12"/>
  <c r="C326" i="12"/>
  <c r="J205" i="2" l="1"/>
  <c r="K206" i="2"/>
  <c r="F205" i="2"/>
  <c r="H218" i="2"/>
  <c r="I218" i="2" s="1"/>
  <c r="N198" i="12"/>
  <c r="M198" i="12"/>
  <c r="L198" i="12"/>
  <c r="K198" i="12"/>
  <c r="J198" i="12"/>
  <c r="I198" i="12"/>
  <c r="H198" i="12"/>
  <c r="G198" i="12"/>
  <c r="F198" i="12"/>
  <c r="E198" i="12"/>
  <c r="D198" i="12"/>
  <c r="C198" i="12"/>
  <c r="N189" i="12"/>
  <c r="M189" i="12"/>
  <c r="L189" i="12"/>
  <c r="K189" i="12"/>
  <c r="J189" i="12"/>
  <c r="I189" i="12"/>
  <c r="H189" i="12"/>
  <c r="G189" i="12"/>
  <c r="F189" i="12"/>
  <c r="E189" i="12"/>
  <c r="D189" i="12"/>
  <c r="C189" i="12"/>
  <c r="N183" i="12"/>
  <c r="M183" i="12"/>
  <c r="L183" i="12"/>
  <c r="K183" i="12"/>
  <c r="K182" i="12" s="1"/>
  <c r="J183" i="12"/>
  <c r="J182" i="12" s="1"/>
  <c r="I183" i="12"/>
  <c r="I182" i="12" s="1"/>
  <c r="H183" i="12"/>
  <c r="H182" i="12" s="1"/>
  <c r="G183" i="12"/>
  <c r="F183" i="12"/>
  <c r="F182" i="12" s="1"/>
  <c r="E183" i="12"/>
  <c r="D183" i="12"/>
  <c r="C183" i="12"/>
  <c r="C182" i="12" s="1"/>
  <c r="N182" i="12"/>
  <c r="M182" i="12"/>
  <c r="N181" i="12"/>
  <c r="N180" i="12"/>
  <c r="N179" i="12"/>
  <c r="N178" i="12"/>
  <c r="N177" i="12"/>
  <c r="N176" i="12"/>
  <c r="N175" i="12"/>
  <c r="N174" i="12"/>
  <c r="N173" i="12"/>
  <c r="N172" i="12"/>
  <c r="N171" i="12"/>
  <c r="N170" i="12"/>
  <c r="N169" i="12"/>
  <c r="M168" i="12"/>
  <c r="L168" i="12"/>
  <c r="K168" i="12"/>
  <c r="J168" i="12"/>
  <c r="I168" i="12"/>
  <c r="H168" i="12"/>
  <c r="G168" i="12"/>
  <c r="F168" i="12"/>
  <c r="E168" i="12"/>
  <c r="D168" i="12"/>
  <c r="C168" i="12"/>
  <c r="N157" i="12"/>
  <c r="M157" i="12"/>
  <c r="L157" i="12"/>
  <c r="K157" i="12"/>
  <c r="J157" i="12"/>
  <c r="I157" i="12"/>
  <c r="H157" i="12"/>
  <c r="G157" i="12"/>
  <c r="F157" i="12"/>
  <c r="E157" i="12"/>
  <c r="D157" i="12"/>
  <c r="C157" i="12"/>
  <c r="N141" i="12"/>
  <c r="M141" i="12"/>
  <c r="L141" i="12"/>
  <c r="K141" i="12"/>
  <c r="J141" i="12"/>
  <c r="I141" i="12"/>
  <c r="H141" i="12"/>
  <c r="G141" i="12"/>
  <c r="F141" i="12"/>
  <c r="E141" i="12"/>
  <c r="D141" i="12"/>
  <c r="C141" i="12"/>
  <c r="N126" i="12"/>
  <c r="M126" i="12"/>
  <c r="L126" i="12"/>
  <c r="K126" i="12"/>
  <c r="J126" i="12"/>
  <c r="I126" i="12"/>
  <c r="H126" i="12"/>
  <c r="G126" i="12"/>
  <c r="F126" i="12"/>
  <c r="E126" i="12"/>
  <c r="D126" i="12"/>
  <c r="C126" i="12"/>
  <c r="N105" i="12"/>
  <c r="M105" i="12"/>
  <c r="L105" i="12"/>
  <c r="K105" i="12"/>
  <c r="J105" i="12"/>
  <c r="I105" i="12"/>
  <c r="H105" i="12"/>
  <c r="G105" i="12"/>
  <c r="F105" i="12"/>
  <c r="E105" i="12"/>
  <c r="D105" i="12"/>
  <c r="C105" i="12"/>
  <c r="N93" i="12"/>
  <c r="M93" i="12"/>
  <c r="L93" i="12"/>
  <c r="K93" i="12"/>
  <c r="J93" i="12"/>
  <c r="I93" i="12"/>
  <c r="H93" i="12"/>
  <c r="G93" i="12"/>
  <c r="F93" i="12"/>
  <c r="E93" i="12"/>
  <c r="D93" i="12"/>
  <c r="C93" i="12"/>
  <c r="N92" i="12"/>
  <c r="N91" i="12"/>
  <c r="N90" i="12"/>
  <c r="N89" i="12"/>
  <c r="N88" i="12"/>
  <c r="N87" i="12"/>
  <c r="N86" i="12"/>
  <c r="N85" i="12"/>
  <c r="N84" i="12"/>
  <c r="N83" i="12"/>
  <c r="N82" i="12"/>
  <c r="N81" i="12"/>
  <c r="M80" i="12"/>
  <c r="L80" i="12"/>
  <c r="K80" i="12"/>
  <c r="J80" i="12"/>
  <c r="I80" i="12"/>
  <c r="H80" i="12"/>
  <c r="G80" i="12"/>
  <c r="F80" i="12"/>
  <c r="E80" i="12"/>
  <c r="D80" i="12"/>
  <c r="C80" i="12"/>
  <c r="N68" i="12"/>
  <c r="M68" i="12"/>
  <c r="L68" i="12"/>
  <c r="K68" i="12"/>
  <c r="J68" i="12"/>
  <c r="I68" i="12"/>
  <c r="H68" i="12"/>
  <c r="G68" i="12"/>
  <c r="F68" i="12"/>
  <c r="E68" i="12"/>
  <c r="D68" i="12"/>
  <c r="C68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36" i="12"/>
  <c r="N35" i="12" s="1"/>
  <c r="M36" i="12"/>
  <c r="M35" i="12" s="1"/>
  <c r="L36" i="12"/>
  <c r="L35" i="12" s="1"/>
  <c r="K36" i="12"/>
  <c r="K35" i="12" s="1"/>
  <c r="J36" i="12"/>
  <c r="I36" i="12"/>
  <c r="I35" i="12" s="1"/>
  <c r="H36" i="12"/>
  <c r="H35" i="12" s="1"/>
  <c r="G36" i="12"/>
  <c r="F36" i="12"/>
  <c r="F35" i="12" s="1"/>
  <c r="E36" i="12"/>
  <c r="E35" i="12" s="1"/>
  <c r="D36" i="12"/>
  <c r="D35" i="12" s="1"/>
  <c r="C36" i="12"/>
  <c r="C35" i="12" s="1"/>
  <c r="N24" i="12"/>
  <c r="M24" i="12"/>
  <c r="L24" i="12"/>
  <c r="K24" i="12"/>
  <c r="J24" i="12"/>
  <c r="I24" i="12"/>
  <c r="H24" i="12"/>
  <c r="G24" i="12"/>
  <c r="F24" i="12"/>
  <c r="E24" i="12"/>
  <c r="D24" i="12"/>
  <c r="C24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H205" i="2" l="1"/>
  <c r="L182" i="12"/>
  <c r="J35" i="12"/>
  <c r="J10" i="12" s="1"/>
  <c r="K10" i="12"/>
  <c r="C10" i="12"/>
  <c r="C218" i="12" s="1"/>
  <c r="L10" i="12"/>
  <c r="N168" i="12"/>
  <c r="D182" i="12"/>
  <c r="M10" i="12"/>
  <c r="I10" i="12"/>
  <c r="D10" i="12"/>
  <c r="F10" i="12"/>
  <c r="H10" i="12"/>
  <c r="N80" i="12"/>
  <c r="G35" i="12"/>
  <c r="E182" i="12"/>
  <c r="E10" i="12" s="1"/>
  <c r="G182" i="12"/>
  <c r="N10" i="12" l="1"/>
  <c r="G10" i="12"/>
  <c r="D313" i="12" l="1"/>
  <c r="E313" i="12"/>
  <c r="F313" i="12"/>
  <c r="C313" i="12"/>
  <c r="D302" i="12"/>
  <c r="E302" i="12"/>
  <c r="F302" i="12"/>
  <c r="C302" i="12"/>
  <c r="D293" i="12"/>
  <c r="E293" i="12"/>
  <c r="F293" i="12"/>
  <c r="C293" i="12"/>
  <c r="D283" i="12"/>
  <c r="E283" i="12"/>
  <c r="F283" i="12"/>
  <c r="C283" i="12"/>
  <c r="D271" i="12"/>
  <c r="E271" i="12"/>
  <c r="F271" i="12"/>
  <c r="C271" i="12"/>
  <c r="D260" i="12"/>
  <c r="E260" i="12"/>
  <c r="F260" i="12"/>
  <c r="C260" i="12"/>
  <c r="D247" i="12"/>
  <c r="E247" i="12"/>
  <c r="F247" i="12"/>
  <c r="C247" i="12"/>
  <c r="D237" i="12"/>
  <c r="E237" i="12"/>
  <c r="F237" i="12"/>
  <c r="C237" i="12"/>
  <c r="D221" i="12"/>
  <c r="E221" i="12"/>
  <c r="F221" i="12"/>
  <c r="C221" i="12"/>
  <c r="H8" i="9"/>
  <c r="I8" i="9"/>
  <c r="D7" i="9"/>
  <c r="E7" i="9"/>
  <c r="F7" i="9"/>
  <c r="G7" i="9"/>
  <c r="H7" i="9"/>
  <c r="I7" i="9"/>
  <c r="J6" i="2" l="1"/>
  <c r="H6" i="2"/>
  <c r="G6" i="2"/>
  <c r="F6" i="2"/>
  <c r="E6" i="2"/>
  <c r="F9" i="3" l="1"/>
  <c r="H7" i="2"/>
  <c r="I7" i="2" s="1"/>
  <c r="J7" i="2"/>
  <c r="K7" i="2" s="1"/>
  <c r="H10" i="2"/>
  <c r="I10" i="2" s="1"/>
  <c r="J10" i="2"/>
  <c r="K10" i="2"/>
  <c r="H13" i="2"/>
  <c r="I13" i="2"/>
  <c r="J13" i="2"/>
  <c r="K13" i="2" s="1"/>
  <c r="H16" i="2"/>
  <c r="I16" i="2" s="1"/>
  <c r="J16" i="2"/>
  <c r="K16" i="2" s="1"/>
  <c r="H19" i="2"/>
  <c r="I19" i="2" s="1"/>
  <c r="F21" i="2"/>
  <c r="H24" i="2"/>
  <c r="I24" i="2" s="1"/>
  <c r="F25" i="2"/>
  <c r="F26" i="2"/>
  <c r="F27" i="2"/>
  <c r="F35" i="2" s="1"/>
  <c r="F28" i="2"/>
  <c r="F23" i="2" s="1"/>
  <c r="F31" i="2"/>
  <c r="H31" i="2"/>
  <c r="I31" i="2" s="1"/>
  <c r="H36" i="2"/>
  <c r="I36" i="2" s="1"/>
  <c r="J36" i="2"/>
  <c r="K36" i="2" s="1"/>
  <c r="H39" i="2"/>
  <c r="I39" i="2" s="1"/>
  <c r="J39" i="2"/>
  <c r="K39" i="2" s="1"/>
  <c r="H43" i="2"/>
  <c r="I43" i="2" s="1"/>
  <c r="J43" i="2"/>
  <c r="K43" i="2" s="1"/>
  <c r="H46" i="2"/>
  <c r="I46" i="2" s="1"/>
  <c r="J46" i="2"/>
  <c r="K46" i="2" s="1"/>
  <c r="H49" i="2"/>
  <c r="I49" i="2" s="1"/>
  <c r="J49" i="2"/>
  <c r="K49" i="2" s="1"/>
  <c r="H52" i="2"/>
  <c r="I52" i="2"/>
  <c r="F53" i="2"/>
  <c r="J52" i="2" s="1"/>
  <c r="K52" i="2" s="1"/>
  <c r="H55" i="2"/>
  <c r="I55" i="2" s="1"/>
  <c r="J55" i="2"/>
  <c r="K55" i="2"/>
  <c r="H58" i="2"/>
  <c r="I58" i="2" s="1"/>
  <c r="J58" i="2"/>
  <c r="K58" i="2" s="1"/>
  <c r="H61" i="2"/>
  <c r="I61" i="2" s="1"/>
  <c r="J61" i="2"/>
  <c r="K61" i="2" s="1"/>
  <c r="H64" i="2"/>
  <c r="J64" i="2"/>
  <c r="H65" i="2"/>
  <c r="I65" i="2"/>
  <c r="J65" i="2"/>
  <c r="K65" i="2" s="1"/>
  <c r="H68" i="2"/>
  <c r="I68" i="2" s="1"/>
  <c r="J68" i="2"/>
  <c r="K68" i="2"/>
  <c r="H71" i="2"/>
  <c r="I71" i="2" s="1"/>
  <c r="J71" i="2"/>
  <c r="K71" i="2" s="1"/>
  <c r="H74" i="2"/>
  <c r="I74" i="2" s="1"/>
  <c r="J74" i="2"/>
  <c r="K74" i="2" s="1"/>
  <c r="H77" i="2"/>
  <c r="I77" i="2"/>
  <c r="F78" i="2"/>
  <c r="F79" i="2"/>
  <c r="F80" i="2"/>
  <c r="H81" i="2"/>
  <c r="I81" i="2" s="1"/>
  <c r="J81" i="2"/>
  <c r="K81" i="2" s="1"/>
  <c r="H83" i="2"/>
  <c r="I83" i="2" s="1"/>
  <c r="J83" i="2"/>
  <c r="K83" i="2" s="1"/>
  <c r="H87" i="2"/>
  <c r="I87" i="2"/>
  <c r="J87" i="2"/>
  <c r="K87" i="2" s="1"/>
  <c r="H90" i="2"/>
  <c r="I90" i="2" s="1"/>
  <c r="J90" i="2"/>
  <c r="K90" i="2" s="1"/>
  <c r="H93" i="2"/>
  <c r="I93" i="2" s="1"/>
  <c r="J93" i="2"/>
  <c r="K93" i="2" s="1"/>
  <c r="H97" i="2"/>
  <c r="I97" i="2" s="1"/>
  <c r="J97" i="2"/>
  <c r="K97" i="2" s="1"/>
  <c r="H100" i="2"/>
  <c r="I100" i="2"/>
  <c r="J100" i="2"/>
  <c r="K100" i="2" s="1"/>
  <c r="H103" i="2"/>
  <c r="I103" i="2" s="1"/>
  <c r="J103" i="2"/>
  <c r="K103" i="2" s="1"/>
  <c r="H106" i="2"/>
  <c r="I106" i="2" s="1"/>
  <c r="J106" i="2"/>
  <c r="K106" i="2" s="1"/>
  <c r="H109" i="2"/>
  <c r="I109" i="2" s="1"/>
  <c r="J109" i="2"/>
  <c r="K109" i="2" s="1"/>
  <c r="H112" i="2"/>
  <c r="I112" i="2" s="1"/>
  <c r="J112" i="2"/>
  <c r="K112" i="2" s="1"/>
  <c r="F115" i="2"/>
  <c r="J115" i="2" s="1"/>
  <c r="K115" i="2" s="1"/>
  <c r="H115" i="2"/>
  <c r="I115" i="2" s="1"/>
  <c r="H118" i="2"/>
  <c r="I118" i="2" s="1"/>
  <c r="J118" i="2"/>
  <c r="K118" i="2" s="1"/>
  <c r="H121" i="2"/>
  <c r="I121" i="2" s="1"/>
  <c r="J121" i="2"/>
  <c r="K121" i="2" s="1"/>
  <c r="H124" i="2"/>
  <c r="I124" i="2" s="1"/>
  <c r="J124" i="2"/>
  <c r="K124" i="2" s="1"/>
  <c r="H127" i="2"/>
  <c r="I127" i="2" s="1"/>
  <c r="J127" i="2"/>
  <c r="K127" i="2" s="1"/>
  <c r="H129" i="2"/>
  <c r="I129" i="2" s="1"/>
  <c r="J129" i="2"/>
  <c r="K129" i="2"/>
  <c r="H132" i="2"/>
  <c r="I132" i="2" s="1"/>
  <c r="J132" i="2"/>
  <c r="K132" i="2" s="1"/>
  <c r="H135" i="2"/>
  <c r="I135" i="2" s="1"/>
  <c r="J135" i="2"/>
  <c r="K135" i="2" s="1"/>
  <c r="H138" i="2"/>
  <c r="I138" i="2" s="1"/>
  <c r="J138" i="2"/>
  <c r="K138" i="2" s="1"/>
  <c r="H141" i="2"/>
  <c r="I141" i="2" s="1"/>
  <c r="J141" i="2"/>
  <c r="K141" i="2" s="1"/>
  <c r="H144" i="2"/>
  <c r="I144" i="2" s="1"/>
  <c r="J144" i="2"/>
  <c r="K144" i="2" s="1"/>
  <c r="H146" i="2"/>
  <c r="I146" i="2" s="1"/>
  <c r="J146" i="2"/>
  <c r="K146" i="2" s="1"/>
  <c r="H150" i="2"/>
  <c r="I150" i="2" s="1"/>
  <c r="J150" i="2"/>
  <c r="K150" i="2" s="1"/>
  <c r="H152" i="2"/>
  <c r="I152" i="2" s="1"/>
  <c r="J152" i="2"/>
  <c r="K152" i="2" s="1"/>
  <c r="H155" i="2"/>
  <c r="I155" i="2" s="1"/>
  <c r="J155" i="2"/>
  <c r="K155" i="2" s="1"/>
  <c r="H158" i="2"/>
  <c r="I158" i="2" s="1"/>
  <c r="J158" i="2"/>
  <c r="K158" i="2" s="1"/>
  <c r="H161" i="2"/>
  <c r="I161" i="2" s="1"/>
  <c r="J161" i="2"/>
  <c r="K161" i="2" s="1"/>
  <c r="H164" i="2"/>
  <c r="I164" i="2" s="1"/>
  <c r="J164" i="2"/>
  <c r="K164" i="2" s="1"/>
  <c r="H167" i="2"/>
  <c r="I167" i="2" s="1"/>
  <c r="J167" i="2"/>
  <c r="K167" i="2" s="1"/>
  <c r="H170" i="2"/>
  <c r="I170" i="2" s="1"/>
  <c r="J170" i="2"/>
  <c r="K170" i="2" s="1"/>
  <c r="H174" i="2"/>
  <c r="I174" i="2" s="1"/>
  <c r="J174" i="2"/>
  <c r="K174" i="2" s="1"/>
  <c r="H178" i="2"/>
  <c r="I178" i="2" s="1"/>
  <c r="J178" i="2"/>
  <c r="K178" i="2" s="1"/>
  <c r="H181" i="2"/>
  <c r="I181" i="2" s="1"/>
  <c r="J181" i="2"/>
  <c r="K181" i="2" s="1"/>
  <c r="H184" i="2"/>
  <c r="I184" i="2" s="1"/>
  <c r="J184" i="2"/>
  <c r="K184" i="2" s="1"/>
  <c r="H188" i="2"/>
  <c r="I188" i="2" s="1"/>
  <c r="J188" i="2"/>
  <c r="K188" i="2" s="1"/>
  <c r="H191" i="2"/>
  <c r="I191" i="2" s="1"/>
  <c r="J191" i="2"/>
  <c r="K191" i="2" s="1"/>
  <c r="H197" i="2"/>
  <c r="J197" i="2"/>
  <c r="H198" i="2"/>
  <c r="I198" i="2" s="1"/>
  <c r="J198" i="2"/>
  <c r="K198" i="2" s="1"/>
  <c r="H201" i="2"/>
  <c r="J201" i="2"/>
  <c r="H202" i="2"/>
  <c r="I202" i="2"/>
  <c r="J202" i="2"/>
  <c r="K202" i="2" s="1"/>
  <c r="H204" i="2"/>
  <c r="J204" i="2"/>
  <c r="J31" i="2" l="1"/>
  <c r="K31" i="2" s="1"/>
  <c r="J77" i="2"/>
  <c r="K77" i="2" s="1"/>
  <c r="J19" i="2"/>
  <c r="K19" i="2" s="1"/>
  <c r="J24" i="2"/>
  <c r="K24" i="2" s="1"/>
  <c r="G239" i="3" l="1"/>
  <c r="E239" i="3"/>
  <c r="G238" i="3"/>
  <c r="E238" i="3"/>
  <c r="G237" i="3"/>
  <c r="E237" i="3"/>
  <c r="G236" i="3"/>
  <c r="E236" i="3"/>
  <c r="G235" i="3"/>
  <c r="E235" i="3"/>
  <c r="G234" i="3"/>
  <c r="E234" i="3"/>
  <c r="G233" i="3"/>
  <c r="E233" i="3"/>
  <c r="G232" i="3"/>
  <c r="E232" i="3"/>
  <c r="G230" i="3"/>
  <c r="E230" i="3"/>
  <c r="G229" i="3"/>
  <c r="E229" i="3"/>
  <c r="G228" i="3"/>
  <c r="E228" i="3"/>
  <c r="G227" i="3"/>
  <c r="E227" i="3"/>
  <c r="G226" i="3"/>
  <c r="E226" i="3"/>
  <c r="K225" i="3"/>
  <c r="K224" i="3"/>
  <c r="G223" i="3"/>
  <c r="E223" i="3"/>
  <c r="K222" i="3"/>
  <c r="G221" i="3"/>
  <c r="E221" i="3"/>
  <c r="G220" i="3"/>
  <c r="E220" i="3"/>
  <c r="G219" i="3"/>
  <c r="E219" i="3"/>
  <c r="G218" i="3"/>
  <c r="E218" i="3"/>
  <c r="G217" i="3"/>
  <c r="E217" i="3"/>
  <c r="G216" i="3"/>
  <c r="E216" i="3"/>
  <c r="G215" i="3"/>
  <c r="E215" i="3"/>
  <c r="K215" i="3" s="1"/>
  <c r="G214" i="3"/>
  <c r="E214" i="3"/>
  <c r="G213" i="3"/>
  <c r="E213" i="3"/>
  <c r="G212" i="3"/>
  <c r="E212" i="3"/>
  <c r="G211" i="3"/>
  <c r="E211" i="3"/>
  <c r="G210" i="3"/>
  <c r="E210" i="3"/>
  <c r="K209" i="3"/>
  <c r="K208" i="3"/>
  <c r="G207" i="3"/>
  <c r="E207" i="3"/>
  <c r="K206" i="3"/>
  <c r="G205" i="3"/>
  <c r="E205" i="3"/>
  <c r="G204" i="3"/>
  <c r="E204" i="3"/>
  <c r="G203" i="3"/>
  <c r="E203" i="3"/>
  <c r="G202" i="3"/>
  <c r="E202" i="3"/>
  <c r="G201" i="3"/>
  <c r="E201" i="3"/>
  <c r="G200" i="3"/>
  <c r="E200" i="3"/>
  <c r="G199" i="3"/>
  <c r="E199" i="3"/>
  <c r="G198" i="3"/>
  <c r="E198" i="3"/>
  <c r="G197" i="3"/>
  <c r="E197" i="3"/>
  <c r="K196" i="3"/>
  <c r="K195" i="3"/>
  <c r="G194" i="3"/>
  <c r="E194" i="3"/>
  <c r="K193" i="3"/>
  <c r="G192" i="3"/>
  <c r="E192" i="3"/>
  <c r="G191" i="3"/>
  <c r="E191" i="3"/>
  <c r="G190" i="3"/>
  <c r="E190" i="3"/>
  <c r="G189" i="3"/>
  <c r="E189" i="3"/>
  <c r="G188" i="3"/>
  <c r="E188" i="3"/>
  <c r="G187" i="3"/>
  <c r="E187" i="3"/>
  <c r="K187" i="3" s="1"/>
  <c r="G186" i="3"/>
  <c r="E186" i="3"/>
  <c r="G185" i="3"/>
  <c r="E185" i="3"/>
  <c r="G184" i="3"/>
  <c r="E184" i="3"/>
  <c r="G183" i="3"/>
  <c r="E183" i="3"/>
  <c r="G182" i="3"/>
  <c r="E182" i="3"/>
  <c r="K182" i="3" s="1"/>
  <c r="G181" i="3"/>
  <c r="E181" i="3"/>
  <c r="K181" i="3" s="1"/>
  <c r="G180" i="3"/>
  <c r="E180" i="3"/>
  <c r="G179" i="3"/>
  <c r="E179" i="3"/>
  <c r="K178" i="3"/>
  <c r="K177" i="3"/>
  <c r="G176" i="3"/>
  <c r="E176" i="3"/>
  <c r="K175" i="3"/>
  <c r="G174" i="3"/>
  <c r="E174" i="3"/>
  <c r="G173" i="3"/>
  <c r="E173" i="3"/>
  <c r="G172" i="3"/>
  <c r="E172" i="3"/>
  <c r="G171" i="3"/>
  <c r="E171" i="3"/>
  <c r="G170" i="3"/>
  <c r="E170" i="3"/>
  <c r="G169" i="3"/>
  <c r="E169" i="3"/>
  <c r="G168" i="3"/>
  <c r="E168" i="3"/>
  <c r="G167" i="3"/>
  <c r="E167" i="3"/>
  <c r="G166" i="3"/>
  <c r="E166" i="3"/>
  <c r="G165" i="3"/>
  <c r="E165" i="3"/>
  <c r="G164" i="3"/>
  <c r="E164" i="3"/>
  <c r="G163" i="3"/>
  <c r="E163" i="3"/>
  <c r="G162" i="3"/>
  <c r="E162" i="3"/>
  <c r="G161" i="3"/>
  <c r="E161" i="3"/>
  <c r="G160" i="3"/>
  <c r="E160" i="3"/>
  <c r="G159" i="3"/>
  <c r="E159" i="3"/>
  <c r="K158" i="3"/>
  <c r="K157" i="3"/>
  <c r="G156" i="3"/>
  <c r="E156" i="3"/>
  <c r="K155" i="3"/>
  <c r="G154" i="3"/>
  <c r="E154" i="3"/>
  <c r="K154" i="3" s="1"/>
  <c r="G153" i="3"/>
  <c r="E153" i="3"/>
  <c r="G152" i="3"/>
  <c r="E152" i="3"/>
  <c r="G151" i="3"/>
  <c r="E151" i="3"/>
  <c r="G150" i="3"/>
  <c r="E150" i="3"/>
  <c r="G149" i="3"/>
  <c r="E149" i="3"/>
  <c r="K149" i="3" s="1"/>
  <c r="G148" i="3"/>
  <c r="E148" i="3"/>
  <c r="G147" i="3"/>
  <c r="E147" i="3"/>
  <c r="G146" i="3"/>
  <c r="E146" i="3"/>
  <c r="G145" i="3"/>
  <c r="E145" i="3"/>
  <c r="G144" i="3"/>
  <c r="E144" i="3"/>
  <c r="G143" i="3"/>
  <c r="E143" i="3"/>
  <c r="K143" i="3" s="1"/>
  <c r="G142" i="3"/>
  <c r="E142" i="3"/>
  <c r="K142" i="3" s="1"/>
  <c r="K141" i="3"/>
  <c r="K140" i="3"/>
  <c r="G139" i="3"/>
  <c r="E139" i="3"/>
  <c r="G138" i="3"/>
  <c r="E138" i="3"/>
  <c r="G137" i="3"/>
  <c r="E137" i="3"/>
  <c r="G136" i="3"/>
  <c r="K136" i="3" s="1"/>
  <c r="G135" i="3"/>
  <c r="E135" i="3"/>
  <c r="K135" i="3" s="1"/>
  <c r="G134" i="3"/>
  <c r="E134" i="3"/>
  <c r="G133" i="3"/>
  <c r="E133" i="3"/>
  <c r="G132" i="3"/>
  <c r="E132" i="3"/>
  <c r="G131" i="3"/>
  <c r="D131" i="3"/>
  <c r="E131" i="3" s="1"/>
  <c r="G130" i="3"/>
  <c r="E130" i="3"/>
  <c r="G129" i="3"/>
  <c r="E129" i="3"/>
  <c r="K129" i="3" s="1"/>
  <c r="G128" i="3"/>
  <c r="E128" i="3"/>
  <c r="G127" i="3"/>
  <c r="E127" i="3"/>
  <c r="G126" i="3"/>
  <c r="E126" i="3"/>
  <c r="G125" i="3"/>
  <c r="E125" i="3"/>
  <c r="G124" i="3"/>
  <c r="E124" i="3"/>
  <c r="G123" i="3"/>
  <c r="E123" i="3"/>
  <c r="K123" i="3" s="1"/>
  <c r="G122" i="3"/>
  <c r="E122" i="3"/>
  <c r="G121" i="3"/>
  <c r="E121" i="3"/>
  <c r="G120" i="3"/>
  <c r="E120" i="3"/>
  <c r="G119" i="3"/>
  <c r="E119" i="3"/>
  <c r="K118" i="3"/>
  <c r="K117" i="3"/>
  <c r="G116" i="3"/>
  <c r="E116" i="3"/>
  <c r="K115" i="3"/>
  <c r="G114" i="3"/>
  <c r="E114" i="3"/>
  <c r="G113" i="3"/>
  <c r="E113" i="3"/>
  <c r="G112" i="3"/>
  <c r="E112" i="3"/>
  <c r="G111" i="3"/>
  <c r="E111" i="3"/>
  <c r="G110" i="3"/>
  <c r="E110" i="3"/>
  <c r="G109" i="3"/>
  <c r="E109" i="3"/>
  <c r="G108" i="3"/>
  <c r="E108" i="3"/>
  <c r="G107" i="3"/>
  <c r="E107" i="3"/>
  <c r="G106" i="3"/>
  <c r="E106" i="3"/>
  <c r="G105" i="3"/>
  <c r="E105" i="3"/>
  <c r="K104" i="3"/>
  <c r="K103" i="3"/>
  <c r="G102" i="3"/>
  <c r="E102" i="3"/>
  <c r="K101" i="3"/>
  <c r="G100" i="3"/>
  <c r="E100" i="3"/>
  <c r="G99" i="3"/>
  <c r="E99" i="3"/>
  <c r="G98" i="3"/>
  <c r="E98" i="3"/>
  <c r="G97" i="3"/>
  <c r="E97" i="3"/>
  <c r="G96" i="3"/>
  <c r="E96" i="3"/>
  <c r="G95" i="3"/>
  <c r="E95" i="3"/>
  <c r="G94" i="3"/>
  <c r="E94" i="3"/>
  <c r="G93" i="3"/>
  <c r="E93" i="3"/>
  <c r="G92" i="3"/>
  <c r="E92" i="3"/>
  <c r="G91" i="3"/>
  <c r="E91" i="3"/>
  <c r="G90" i="3"/>
  <c r="E90" i="3"/>
  <c r="K89" i="3"/>
  <c r="K88" i="3"/>
  <c r="G87" i="3"/>
  <c r="E87" i="3"/>
  <c r="K86" i="3"/>
  <c r="G85" i="3"/>
  <c r="E85" i="3"/>
  <c r="K85" i="3" s="1"/>
  <c r="G84" i="3"/>
  <c r="E84" i="3"/>
  <c r="G83" i="3"/>
  <c r="E83" i="3"/>
  <c r="G82" i="3"/>
  <c r="E82" i="3"/>
  <c r="K82" i="3" s="1"/>
  <c r="G81" i="3"/>
  <c r="E81" i="3"/>
  <c r="G80" i="3"/>
  <c r="E80" i="3"/>
  <c r="G79" i="3"/>
  <c r="E79" i="3"/>
  <c r="G78" i="3"/>
  <c r="E78" i="3"/>
  <c r="G77" i="3"/>
  <c r="E77" i="3"/>
  <c r="G76" i="3"/>
  <c r="E76" i="3"/>
  <c r="K76" i="3" s="1"/>
  <c r="K75" i="3"/>
  <c r="K74" i="3"/>
  <c r="G73" i="3"/>
  <c r="E73" i="3"/>
  <c r="K72" i="3"/>
  <c r="G71" i="3"/>
  <c r="E71" i="3"/>
  <c r="G70" i="3"/>
  <c r="E70" i="3"/>
  <c r="G69" i="3"/>
  <c r="E69" i="3"/>
  <c r="G68" i="3"/>
  <c r="E68" i="3"/>
  <c r="G67" i="3"/>
  <c r="E67" i="3"/>
  <c r="G66" i="3"/>
  <c r="E66" i="3"/>
  <c r="G65" i="3"/>
  <c r="D65" i="3"/>
  <c r="E65" i="3" s="1"/>
  <c r="G64" i="3"/>
  <c r="E64" i="3"/>
  <c r="G63" i="3"/>
  <c r="E63" i="3"/>
  <c r="G62" i="3"/>
  <c r="E62" i="3"/>
  <c r="G61" i="3"/>
  <c r="E61" i="3"/>
  <c r="G60" i="3"/>
  <c r="E60" i="3"/>
  <c r="K59" i="3"/>
  <c r="K58" i="3"/>
  <c r="G57" i="3"/>
  <c r="E57" i="3"/>
  <c r="K56" i="3"/>
  <c r="G55" i="3"/>
  <c r="E55" i="3"/>
  <c r="G54" i="3"/>
  <c r="E54" i="3"/>
  <c r="G53" i="3"/>
  <c r="E53" i="3"/>
  <c r="G52" i="3"/>
  <c r="E52" i="3"/>
  <c r="K52" i="3" s="1"/>
  <c r="G51" i="3"/>
  <c r="E51" i="3"/>
  <c r="G50" i="3"/>
  <c r="E50" i="3"/>
  <c r="K49" i="3"/>
  <c r="K48" i="3"/>
  <c r="G47" i="3"/>
  <c r="D47" i="3"/>
  <c r="E47" i="3" s="1"/>
  <c r="G46" i="3"/>
  <c r="D46" i="3"/>
  <c r="E46" i="3" s="1"/>
  <c r="G45" i="3"/>
  <c r="D45" i="3"/>
  <c r="E45" i="3" s="1"/>
  <c r="K45" i="3" s="1"/>
  <c r="K44" i="3"/>
  <c r="G43" i="3"/>
  <c r="D43" i="3"/>
  <c r="E43" i="3" s="1"/>
  <c r="G42" i="3"/>
  <c r="D42" i="3"/>
  <c r="E42" i="3" s="1"/>
  <c r="G41" i="3"/>
  <c r="E41" i="3"/>
  <c r="G40" i="3"/>
  <c r="D40" i="3"/>
  <c r="E40" i="3" s="1"/>
  <c r="G39" i="3"/>
  <c r="D39" i="3"/>
  <c r="G38" i="3"/>
  <c r="K38" i="3" s="1"/>
  <c r="G37" i="3"/>
  <c r="E37" i="3"/>
  <c r="G36" i="3"/>
  <c r="K36" i="3" s="1"/>
  <c r="G35" i="3"/>
  <c r="E35" i="3"/>
  <c r="G34" i="3"/>
  <c r="E34" i="3"/>
  <c r="G33" i="3"/>
  <c r="E33" i="3"/>
  <c r="G32" i="3"/>
  <c r="E32" i="3"/>
  <c r="G31" i="3"/>
  <c r="E31" i="3"/>
  <c r="G30" i="3"/>
  <c r="E30" i="3"/>
  <c r="G29" i="3"/>
  <c r="E29" i="3"/>
  <c r="G28" i="3"/>
  <c r="E28" i="3"/>
  <c r="G27" i="3"/>
  <c r="E27" i="3"/>
  <c r="K26" i="3"/>
  <c r="K25" i="3"/>
  <c r="G24" i="3"/>
  <c r="E24" i="3"/>
  <c r="K23" i="3"/>
  <c r="G22" i="3"/>
  <c r="E22" i="3"/>
  <c r="G21" i="3"/>
  <c r="E21" i="3"/>
  <c r="G20" i="3"/>
  <c r="E20" i="3"/>
  <c r="G19" i="3"/>
  <c r="E19" i="3"/>
  <c r="G18" i="3"/>
  <c r="E18" i="3"/>
  <c r="G17" i="3"/>
  <c r="E17" i="3"/>
  <c r="G16" i="3"/>
  <c r="E16" i="3"/>
  <c r="G15" i="3"/>
  <c r="E15" i="3"/>
  <c r="K15" i="3" s="1"/>
  <c r="G14" i="3"/>
  <c r="E14" i="3"/>
  <c r="G13" i="3"/>
  <c r="E13" i="3"/>
  <c r="G12" i="3"/>
  <c r="E12" i="3"/>
  <c r="AA350" i="14"/>
  <c r="L350" i="14"/>
  <c r="M350" i="14" s="1"/>
  <c r="H350" i="14"/>
  <c r="G350" i="14"/>
  <c r="G11" i="14" s="1"/>
  <c r="G9" i="14" s="1"/>
  <c r="AA349" i="14"/>
  <c r="L349" i="14"/>
  <c r="M349" i="14" s="1"/>
  <c r="H349" i="14"/>
  <c r="J349" i="14" s="1"/>
  <c r="G349" i="14"/>
  <c r="AA348" i="14"/>
  <c r="L348" i="14"/>
  <c r="M348" i="14" s="1"/>
  <c r="H348" i="14"/>
  <c r="J348" i="14" s="1"/>
  <c r="G348" i="14"/>
  <c r="AA347" i="14"/>
  <c r="L347" i="14"/>
  <c r="M347" i="14" s="1"/>
  <c r="H347" i="14"/>
  <c r="J347" i="14" s="1"/>
  <c r="K347" i="14" s="1"/>
  <c r="G347" i="14"/>
  <c r="G8" i="14" s="1"/>
  <c r="AA346" i="14"/>
  <c r="L346" i="14"/>
  <c r="M346" i="14" s="1"/>
  <c r="H346" i="14"/>
  <c r="G346" i="14"/>
  <c r="AA345" i="14"/>
  <c r="L345" i="14"/>
  <c r="M345" i="14" s="1"/>
  <c r="H345" i="14"/>
  <c r="I345" i="14" s="1"/>
  <c r="J345" i="14" s="1"/>
  <c r="AA344" i="14"/>
  <c r="L344" i="14"/>
  <c r="M344" i="14" s="1"/>
  <c r="H344" i="14"/>
  <c r="AA343" i="14"/>
  <c r="L343" i="14"/>
  <c r="M343" i="14" s="1"/>
  <c r="H343" i="14"/>
  <c r="AA342" i="14"/>
  <c r="L342" i="14"/>
  <c r="M342" i="14" s="1"/>
  <c r="H342" i="14"/>
  <c r="AA341" i="14"/>
  <c r="L341" i="14"/>
  <c r="M341" i="14" s="1"/>
  <c r="H341" i="14"/>
  <c r="AA340" i="14"/>
  <c r="L340" i="14"/>
  <c r="M340" i="14" s="1"/>
  <c r="H340" i="14"/>
  <c r="I340" i="14" s="1"/>
  <c r="J340" i="14" s="1"/>
  <c r="AA339" i="14"/>
  <c r="L339" i="14"/>
  <c r="M339" i="14" s="1"/>
  <c r="H339" i="14"/>
  <c r="AA338" i="14"/>
  <c r="L338" i="14"/>
  <c r="M338" i="14" s="1"/>
  <c r="H338" i="14"/>
  <c r="I338" i="14" s="1"/>
  <c r="AA337" i="14"/>
  <c r="L337" i="14"/>
  <c r="M337" i="14" s="1"/>
  <c r="H337" i="14"/>
  <c r="AA336" i="14"/>
  <c r="L336" i="14"/>
  <c r="M336" i="14" s="1"/>
  <c r="H336" i="14"/>
  <c r="I336" i="14" s="1"/>
  <c r="J336" i="14" s="1"/>
  <c r="K336" i="14" s="1"/>
  <c r="AB336" i="14" s="1"/>
  <c r="AA335" i="14"/>
  <c r="L335" i="14"/>
  <c r="M335" i="14" s="1"/>
  <c r="H335" i="14"/>
  <c r="AA334" i="14"/>
  <c r="L334" i="14"/>
  <c r="M334" i="14" s="1"/>
  <c r="H334" i="14"/>
  <c r="AA333" i="14"/>
  <c r="L333" i="14"/>
  <c r="M333" i="14" s="1"/>
  <c r="H333" i="14"/>
  <c r="AA332" i="14"/>
  <c r="L332" i="14"/>
  <c r="M332" i="14" s="1"/>
  <c r="H332" i="14"/>
  <c r="I332" i="14" s="1"/>
  <c r="J332" i="14" s="1"/>
  <c r="AA331" i="14"/>
  <c r="L331" i="14"/>
  <c r="M331" i="14" s="1"/>
  <c r="H331" i="14"/>
  <c r="AA330" i="14"/>
  <c r="L330" i="14"/>
  <c r="M330" i="14" s="1"/>
  <c r="H330" i="14"/>
  <c r="I330" i="14" s="1"/>
  <c r="AA329" i="14"/>
  <c r="L329" i="14"/>
  <c r="M329" i="14" s="1"/>
  <c r="H329" i="14"/>
  <c r="AA328" i="14"/>
  <c r="L328" i="14"/>
  <c r="M328" i="14" s="1"/>
  <c r="H328" i="14"/>
  <c r="I328" i="14" s="1"/>
  <c r="J328" i="14" s="1"/>
  <c r="AA327" i="14"/>
  <c r="L327" i="14"/>
  <c r="M327" i="14" s="1"/>
  <c r="H327" i="14"/>
  <c r="AA326" i="14"/>
  <c r="L326" i="14"/>
  <c r="M326" i="14" s="1"/>
  <c r="H326" i="14"/>
  <c r="AA325" i="14"/>
  <c r="L325" i="14"/>
  <c r="M325" i="14" s="1"/>
  <c r="H325" i="14"/>
  <c r="AA324" i="14"/>
  <c r="L324" i="14"/>
  <c r="M324" i="14" s="1"/>
  <c r="H324" i="14"/>
  <c r="I324" i="14" s="1"/>
  <c r="AA323" i="14"/>
  <c r="L323" i="14"/>
  <c r="M323" i="14" s="1"/>
  <c r="H323" i="14"/>
  <c r="AA322" i="14"/>
  <c r="L322" i="14"/>
  <c r="M322" i="14" s="1"/>
  <c r="H322" i="14"/>
  <c r="I322" i="14" s="1"/>
  <c r="AA321" i="14"/>
  <c r="L321" i="14"/>
  <c r="M321" i="14" s="1"/>
  <c r="H321" i="14"/>
  <c r="I321" i="14" s="1"/>
  <c r="J321" i="14" s="1"/>
  <c r="AA320" i="14"/>
  <c r="L320" i="14"/>
  <c r="M320" i="14" s="1"/>
  <c r="H320" i="14"/>
  <c r="I320" i="14" s="1"/>
  <c r="AA319" i="14"/>
  <c r="L319" i="14"/>
  <c r="M319" i="14" s="1"/>
  <c r="H319" i="14"/>
  <c r="AA318" i="14"/>
  <c r="L318" i="14"/>
  <c r="M318" i="14" s="1"/>
  <c r="H318" i="14"/>
  <c r="AA317" i="14"/>
  <c r="L317" i="14"/>
  <c r="M317" i="14" s="1"/>
  <c r="H317" i="14"/>
  <c r="I317" i="14" s="1"/>
  <c r="J317" i="14" s="1"/>
  <c r="AA316" i="14"/>
  <c r="L316" i="14"/>
  <c r="M316" i="14" s="1"/>
  <c r="H316" i="14"/>
  <c r="AA315" i="14"/>
  <c r="L315" i="14"/>
  <c r="M315" i="14" s="1"/>
  <c r="H315" i="14"/>
  <c r="AA314" i="14"/>
  <c r="L314" i="14"/>
  <c r="M314" i="14" s="1"/>
  <c r="H314" i="14"/>
  <c r="I314" i="14" s="1"/>
  <c r="AA313" i="14"/>
  <c r="L313" i="14"/>
  <c r="M313" i="14" s="1"/>
  <c r="H313" i="14"/>
  <c r="I313" i="14" s="1"/>
  <c r="J313" i="14" s="1"/>
  <c r="AA312" i="14"/>
  <c r="L312" i="14"/>
  <c r="M312" i="14" s="1"/>
  <c r="H312" i="14"/>
  <c r="AA311" i="14"/>
  <c r="L311" i="14"/>
  <c r="M311" i="14" s="1"/>
  <c r="H311" i="14"/>
  <c r="AA310" i="14"/>
  <c r="L310" i="14"/>
  <c r="M310" i="14" s="1"/>
  <c r="H310" i="14"/>
  <c r="AA309" i="14"/>
  <c r="L309" i="14"/>
  <c r="M309" i="14" s="1"/>
  <c r="H309" i="14"/>
  <c r="I309" i="14" s="1"/>
  <c r="J309" i="14" s="1"/>
  <c r="AA308" i="14"/>
  <c r="L308" i="14"/>
  <c r="M308" i="14" s="1"/>
  <c r="H308" i="14"/>
  <c r="AA307" i="14"/>
  <c r="L307" i="14"/>
  <c r="M307" i="14" s="1"/>
  <c r="H307" i="14"/>
  <c r="AA306" i="14"/>
  <c r="L306" i="14"/>
  <c r="M306" i="14" s="1"/>
  <c r="H306" i="14"/>
  <c r="I306" i="14" s="1"/>
  <c r="AA305" i="14"/>
  <c r="L305" i="14"/>
  <c r="M305" i="14" s="1"/>
  <c r="H305" i="14"/>
  <c r="AA304" i="14"/>
  <c r="L304" i="14"/>
  <c r="M304" i="14" s="1"/>
  <c r="H304" i="14"/>
  <c r="AA303" i="14"/>
  <c r="L303" i="14"/>
  <c r="M303" i="14" s="1"/>
  <c r="H303" i="14"/>
  <c r="AA302" i="14"/>
  <c r="L302" i="14"/>
  <c r="M302" i="14" s="1"/>
  <c r="H302" i="14"/>
  <c r="AA301" i="14"/>
  <c r="L301" i="14"/>
  <c r="M301" i="14" s="1"/>
  <c r="H301" i="14"/>
  <c r="AA300" i="14"/>
  <c r="L300" i="14"/>
  <c r="M300" i="14" s="1"/>
  <c r="H300" i="14"/>
  <c r="I300" i="14" s="1"/>
  <c r="J300" i="14" s="1"/>
  <c r="AA299" i="14"/>
  <c r="L299" i="14"/>
  <c r="M299" i="14" s="1"/>
  <c r="H299" i="14"/>
  <c r="AA298" i="14"/>
  <c r="L298" i="14"/>
  <c r="M298" i="14" s="1"/>
  <c r="H298" i="14"/>
  <c r="I298" i="14" s="1"/>
  <c r="AA297" i="14"/>
  <c r="L297" i="14"/>
  <c r="M297" i="14" s="1"/>
  <c r="H297" i="14"/>
  <c r="AA296" i="14"/>
  <c r="L296" i="14"/>
  <c r="M296" i="14" s="1"/>
  <c r="H296" i="14"/>
  <c r="AA295" i="14"/>
  <c r="L295" i="14"/>
  <c r="M295" i="14" s="1"/>
  <c r="H295" i="14"/>
  <c r="I295" i="14" s="1"/>
  <c r="J295" i="14" s="1"/>
  <c r="AA294" i="14"/>
  <c r="L294" i="14"/>
  <c r="M294" i="14" s="1"/>
  <c r="H294" i="14"/>
  <c r="I294" i="14" s="1"/>
  <c r="AA293" i="14"/>
  <c r="L293" i="14"/>
  <c r="M293" i="14" s="1"/>
  <c r="H293" i="14"/>
  <c r="I293" i="14" s="1"/>
  <c r="AA292" i="14"/>
  <c r="L292" i="14"/>
  <c r="M292" i="14" s="1"/>
  <c r="H292" i="14"/>
  <c r="AA291" i="14"/>
  <c r="L291" i="14"/>
  <c r="M291" i="14" s="1"/>
  <c r="H291" i="14"/>
  <c r="I291" i="14" s="1"/>
  <c r="AA290" i="14"/>
  <c r="L290" i="14"/>
  <c r="M290" i="14" s="1"/>
  <c r="H290" i="14"/>
  <c r="AA289" i="14"/>
  <c r="L289" i="14"/>
  <c r="M289" i="14" s="1"/>
  <c r="H289" i="14"/>
  <c r="AA288" i="14"/>
  <c r="L288" i="14"/>
  <c r="M288" i="14" s="1"/>
  <c r="H288" i="14"/>
  <c r="AA287" i="14"/>
  <c r="L287" i="14"/>
  <c r="M287" i="14" s="1"/>
  <c r="H287" i="14"/>
  <c r="I287" i="14" s="1"/>
  <c r="AA286" i="14"/>
  <c r="L286" i="14"/>
  <c r="M286" i="14" s="1"/>
  <c r="H286" i="14"/>
  <c r="I286" i="14" s="1"/>
  <c r="AA285" i="14"/>
  <c r="L285" i="14"/>
  <c r="M285" i="14" s="1"/>
  <c r="H285" i="14"/>
  <c r="I285" i="14" s="1"/>
  <c r="AA284" i="14"/>
  <c r="L284" i="14"/>
  <c r="M284" i="14" s="1"/>
  <c r="H284" i="14"/>
  <c r="AA283" i="14"/>
  <c r="L283" i="14"/>
  <c r="M283" i="14" s="1"/>
  <c r="H283" i="14"/>
  <c r="I283" i="14" s="1"/>
  <c r="AA282" i="14"/>
  <c r="L282" i="14"/>
  <c r="M282" i="14" s="1"/>
  <c r="H282" i="14"/>
  <c r="AA281" i="14"/>
  <c r="L281" i="14"/>
  <c r="M281" i="14" s="1"/>
  <c r="H281" i="14"/>
  <c r="AA280" i="14"/>
  <c r="L280" i="14"/>
  <c r="M280" i="14" s="1"/>
  <c r="H280" i="14"/>
  <c r="AA279" i="14"/>
  <c r="L279" i="14"/>
  <c r="M279" i="14" s="1"/>
  <c r="H279" i="14"/>
  <c r="AA278" i="14"/>
  <c r="L278" i="14"/>
  <c r="M278" i="14" s="1"/>
  <c r="H278" i="14"/>
  <c r="I278" i="14" s="1"/>
  <c r="AA277" i="14"/>
  <c r="L277" i="14"/>
  <c r="M277" i="14" s="1"/>
  <c r="H277" i="14"/>
  <c r="I277" i="14" s="1"/>
  <c r="AA276" i="14"/>
  <c r="L276" i="14"/>
  <c r="M276" i="14" s="1"/>
  <c r="H276" i="14"/>
  <c r="AA275" i="14"/>
  <c r="L275" i="14"/>
  <c r="M275" i="14" s="1"/>
  <c r="H275" i="14"/>
  <c r="I275" i="14" s="1"/>
  <c r="AA274" i="14"/>
  <c r="L274" i="14"/>
  <c r="M274" i="14" s="1"/>
  <c r="H274" i="14"/>
  <c r="I274" i="14" s="1"/>
  <c r="AA273" i="14"/>
  <c r="L273" i="14"/>
  <c r="M273" i="14" s="1"/>
  <c r="H273" i="14"/>
  <c r="AA272" i="14"/>
  <c r="L272" i="14"/>
  <c r="M272" i="14" s="1"/>
  <c r="H272" i="14"/>
  <c r="AA271" i="14"/>
  <c r="L271" i="14"/>
  <c r="M271" i="14" s="1"/>
  <c r="H271" i="14"/>
  <c r="I271" i="14" s="1"/>
  <c r="AA270" i="14"/>
  <c r="L270" i="14"/>
  <c r="M270" i="14" s="1"/>
  <c r="H270" i="14"/>
  <c r="I270" i="14" s="1"/>
  <c r="AA269" i="14"/>
  <c r="L269" i="14"/>
  <c r="M269" i="14" s="1"/>
  <c r="H269" i="14"/>
  <c r="AA268" i="14"/>
  <c r="L268" i="14"/>
  <c r="M268" i="14" s="1"/>
  <c r="H268" i="14"/>
  <c r="AA267" i="14"/>
  <c r="L267" i="14"/>
  <c r="M267" i="14" s="1"/>
  <c r="H267" i="14"/>
  <c r="I267" i="14" s="1"/>
  <c r="J267" i="14" s="1"/>
  <c r="AA266" i="14"/>
  <c r="L266" i="14"/>
  <c r="M266" i="14" s="1"/>
  <c r="H266" i="14"/>
  <c r="I266" i="14" s="1"/>
  <c r="AA265" i="14"/>
  <c r="L265" i="14"/>
  <c r="M265" i="14" s="1"/>
  <c r="H265" i="14"/>
  <c r="AA264" i="14"/>
  <c r="L264" i="14"/>
  <c r="M264" i="14" s="1"/>
  <c r="H264" i="14"/>
  <c r="AA263" i="14"/>
  <c r="L263" i="14"/>
  <c r="M263" i="14" s="1"/>
  <c r="H263" i="14"/>
  <c r="I263" i="14" s="1"/>
  <c r="AA262" i="14"/>
  <c r="L262" i="14"/>
  <c r="M262" i="14" s="1"/>
  <c r="H262" i="14"/>
  <c r="I262" i="14" s="1"/>
  <c r="AA261" i="14"/>
  <c r="L261" i="14"/>
  <c r="M261" i="14" s="1"/>
  <c r="H261" i="14"/>
  <c r="AA260" i="14"/>
  <c r="L260" i="14"/>
  <c r="M260" i="14" s="1"/>
  <c r="H260" i="14"/>
  <c r="AA259" i="14"/>
  <c r="L259" i="14"/>
  <c r="M259" i="14" s="1"/>
  <c r="H259" i="14"/>
  <c r="I259" i="14" s="1"/>
  <c r="AA258" i="14"/>
  <c r="L258" i="14"/>
  <c r="M258" i="14" s="1"/>
  <c r="H258" i="14"/>
  <c r="I258" i="14" s="1"/>
  <c r="AA257" i="14"/>
  <c r="L257" i="14"/>
  <c r="M257" i="14" s="1"/>
  <c r="H257" i="14"/>
  <c r="AA256" i="14"/>
  <c r="L256" i="14"/>
  <c r="M256" i="14" s="1"/>
  <c r="H256" i="14"/>
  <c r="AA255" i="14"/>
  <c r="L255" i="14"/>
  <c r="M255" i="14" s="1"/>
  <c r="H255" i="14"/>
  <c r="AA254" i="14"/>
  <c r="L254" i="14"/>
  <c r="M254" i="14" s="1"/>
  <c r="H254" i="14"/>
  <c r="I254" i="14" s="1"/>
  <c r="AA253" i="14"/>
  <c r="L253" i="14"/>
  <c r="M253" i="14" s="1"/>
  <c r="H253" i="14"/>
  <c r="AA252" i="14"/>
  <c r="L252" i="14"/>
  <c r="M252" i="14" s="1"/>
  <c r="H252" i="14"/>
  <c r="AA251" i="14"/>
  <c r="L251" i="14"/>
  <c r="M251" i="14" s="1"/>
  <c r="H251" i="14"/>
  <c r="I251" i="14" s="1"/>
  <c r="AA250" i="14"/>
  <c r="L250" i="14"/>
  <c r="M250" i="14" s="1"/>
  <c r="H250" i="14"/>
  <c r="I250" i="14" s="1"/>
  <c r="AA249" i="14"/>
  <c r="L249" i="14"/>
  <c r="M249" i="14" s="1"/>
  <c r="H249" i="14"/>
  <c r="AA248" i="14"/>
  <c r="L248" i="14"/>
  <c r="M248" i="14" s="1"/>
  <c r="H248" i="14"/>
  <c r="I248" i="14" s="1"/>
  <c r="J248" i="14" s="1"/>
  <c r="AA247" i="14"/>
  <c r="L247" i="14"/>
  <c r="M247" i="14" s="1"/>
  <c r="H247" i="14"/>
  <c r="I247" i="14" s="1"/>
  <c r="J247" i="14" s="1"/>
  <c r="AA246" i="14"/>
  <c r="L246" i="14"/>
  <c r="M246" i="14" s="1"/>
  <c r="H246" i="14"/>
  <c r="I246" i="14" s="1"/>
  <c r="AA245" i="14"/>
  <c r="L245" i="14"/>
  <c r="M245" i="14" s="1"/>
  <c r="H245" i="14"/>
  <c r="AA244" i="14"/>
  <c r="L244" i="14"/>
  <c r="M244" i="14" s="1"/>
  <c r="H244" i="14"/>
  <c r="AA243" i="14"/>
  <c r="L243" i="14"/>
  <c r="M243" i="14" s="1"/>
  <c r="H243" i="14"/>
  <c r="I243" i="14" s="1"/>
  <c r="J243" i="14" s="1"/>
  <c r="AA242" i="14"/>
  <c r="L242" i="14"/>
  <c r="M242" i="14" s="1"/>
  <c r="H242" i="14"/>
  <c r="I242" i="14" s="1"/>
  <c r="AA241" i="14"/>
  <c r="L241" i="14"/>
  <c r="M241" i="14" s="1"/>
  <c r="H241" i="14"/>
  <c r="AA240" i="14"/>
  <c r="L240" i="14"/>
  <c r="M240" i="14" s="1"/>
  <c r="H240" i="14"/>
  <c r="AA239" i="14"/>
  <c r="L239" i="14"/>
  <c r="M239" i="14" s="1"/>
  <c r="H239" i="14"/>
  <c r="I239" i="14" s="1"/>
  <c r="J239" i="14" s="1"/>
  <c r="AA238" i="14"/>
  <c r="L238" i="14"/>
  <c r="M238" i="14" s="1"/>
  <c r="H238" i="14"/>
  <c r="I238" i="14" s="1"/>
  <c r="J238" i="14" s="1"/>
  <c r="AA237" i="14"/>
  <c r="L237" i="14"/>
  <c r="M237" i="14" s="1"/>
  <c r="H237" i="14"/>
  <c r="AA236" i="14"/>
  <c r="L236" i="14"/>
  <c r="M236" i="14" s="1"/>
  <c r="H236" i="14"/>
  <c r="I236" i="14" s="1"/>
  <c r="AA235" i="14"/>
  <c r="L235" i="14"/>
  <c r="M235" i="14" s="1"/>
  <c r="H235" i="14"/>
  <c r="I235" i="14" s="1"/>
  <c r="J235" i="14" s="1"/>
  <c r="AA234" i="14"/>
  <c r="L234" i="14"/>
  <c r="M234" i="14" s="1"/>
  <c r="H234" i="14"/>
  <c r="I234" i="14" s="1"/>
  <c r="J234" i="14" s="1"/>
  <c r="AA233" i="14"/>
  <c r="L233" i="14"/>
  <c r="H233" i="14"/>
  <c r="AA232" i="14"/>
  <c r="L232" i="14"/>
  <c r="M232" i="14" s="1"/>
  <c r="H232" i="14"/>
  <c r="AA231" i="14"/>
  <c r="L231" i="14"/>
  <c r="M231" i="14" s="1"/>
  <c r="H231" i="14"/>
  <c r="I231" i="14" s="1"/>
  <c r="J231" i="14" s="1"/>
  <c r="AA230" i="14"/>
  <c r="L230" i="14"/>
  <c r="M230" i="14" s="1"/>
  <c r="H230" i="14"/>
  <c r="I230" i="14" s="1"/>
  <c r="AA229" i="14"/>
  <c r="L229" i="14"/>
  <c r="M229" i="14" s="1"/>
  <c r="H229" i="14"/>
  <c r="AA228" i="14"/>
  <c r="Y228" i="14"/>
  <c r="X228" i="14"/>
  <c r="W228" i="14"/>
  <c r="V228" i="14"/>
  <c r="U228" i="14"/>
  <c r="T228" i="14"/>
  <c r="S228" i="14"/>
  <c r="R228" i="14"/>
  <c r="Q228" i="14"/>
  <c r="P228" i="14"/>
  <c r="O228" i="14"/>
  <c r="N228" i="14"/>
  <c r="H228" i="14"/>
  <c r="I228" i="14" s="1"/>
  <c r="AA227" i="14"/>
  <c r="L227" i="14"/>
  <c r="M227" i="14" s="1"/>
  <c r="H227" i="14"/>
  <c r="I227" i="14" s="1"/>
  <c r="AA226" i="14"/>
  <c r="L226" i="14"/>
  <c r="H226" i="14"/>
  <c r="AA225" i="14"/>
  <c r="L225" i="14"/>
  <c r="M225" i="14" s="1"/>
  <c r="H225" i="14"/>
  <c r="AA224" i="14"/>
  <c r="M224" i="14"/>
  <c r="L224" i="14"/>
  <c r="H224" i="14"/>
  <c r="I224" i="14" s="1"/>
  <c r="AA223" i="14"/>
  <c r="L223" i="14"/>
  <c r="M223" i="14" s="1"/>
  <c r="H223" i="14"/>
  <c r="I223" i="14" s="1"/>
  <c r="AA222" i="14"/>
  <c r="Y222" i="14"/>
  <c r="X222" i="14"/>
  <c r="W222" i="14"/>
  <c r="V222" i="14"/>
  <c r="U222" i="14"/>
  <c r="T222" i="14"/>
  <c r="S222" i="14"/>
  <c r="R222" i="14"/>
  <c r="Q222" i="14"/>
  <c r="P222" i="14"/>
  <c r="O222" i="14"/>
  <c r="N222" i="14"/>
  <c r="H222" i="14"/>
  <c r="AA221" i="14"/>
  <c r="L221" i="14"/>
  <c r="M221" i="14" s="1"/>
  <c r="H221" i="14"/>
  <c r="I221" i="14" s="1"/>
  <c r="J221" i="14" s="1"/>
  <c r="AA220" i="14"/>
  <c r="L220" i="14"/>
  <c r="M220" i="14" s="1"/>
  <c r="H220" i="14"/>
  <c r="I220" i="14" s="1"/>
  <c r="AA219" i="14"/>
  <c r="L219" i="14"/>
  <c r="M219" i="14" s="1"/>
  <c r="H219" i="14"/>
  <c r="AA218" i="14"/>
  <c r="L218" i="14"/>
  <c r="M218" i="14" s="1"/>
  <c r="H218" i="14"/>
  <c r="AA217" i="14"/>
  <c r="L217" i="14"/>
  <c r="M217" i="14" s="1"/>
  <c r="H217" i="14"/>
  <c r="I217" i="14" s="1"/>
  <c r="J217" i="14" s="1"/>
  <c r="AA216" i="14"/>
  <c r="L216" i="14"/>
  <c r="M216" i="14" s="1"/>
  <c r="H216" i="14"/>
  <c r="I216" i="14" s="1"/>
  <c r="AA215" i="14"/>
  <c r="L215" i="14"/>
  <c r="M215" i="14" s="1"/>
  <c r="H215" i="14"/>
  <c r="AA214" i="14"/>
  <c r="L214" i="14"/>
  <c r="M214" i="14" s="1"/>
  <c r="H214" i="14"/>
  <c r="AA213" i="14"/>
  <c r="L213" i="14"/>
  <c r="M213" i="14" s="1"/>
  <c r="H213" i="14"/>
  <c r="I213" i="14" s="1"/>
  <c r="J213" i="14" s="1"/>
  <c r="AA212" i="14"/>
  <c r="L212" i="14"/>
  <c r="M212" i="14" s="1"/>
  <c r="H212" i="14"/>
  <c r="I212" i="14" s="1"/>
  <c r="AA211" i="14"/>
  <c r="L211" i="14"/>
  <c r="H211" i="14"/>
  <c r="AA210" i="14"/>
  <c r="Y210" i="14"/>
  <c r="X210" i="14"/>
  <c r="W210" i="14"/>
  <c r="V210" i="14"/>
  <c r="U210" i="14"/>
  <c r="T210" i="14"/>
  <c r="S210" i="14"/>
  <c r="R210" i="14"/>
  <c r="Q210" i="14"/>
  <c r="P210" i="14"/>
  <c r="O210" i="14"/>
  <c r="N210" i="14"/>
  <c r="H210" i="14"/>
  <c r="I210" i="14" s="1"/>
  <c r="AA209" i="14"/>
  <c r="L209" i="14"/>
  <c r="M209" i="14" s="1"/>
  <c r="H209" i="14"/>
  <c r="I209" i="14" s="1"/>
  <c r="AA208" i="14"/>
  <c r="L208" i="14"/>
  <c r="M208" i="14" s="1"/>
  <c r="H208" i="14"/>
  <c r="AA207" i="14"/>
  <c r="L207" i="14"/>
  <c r="M207" i="14" s="1"/>
  <c r="H207" i="14"/>
  <c r="AA206" i="14"/>
  <c r="L206" i="14"/>
  <c r="M206" i="14" s="1"/>
  <c r="H206" i="14"/>
  <c r="I206" i="14" s="1"/>
  <c r="AA205" i="14"/>
  <c r="L205" i="14"/>
  <c r="M205" i="14" s="1"/>
  <c r="H205" i="14"/>
  <c r="I205" i="14" s="1"/>
  <c r="AA204" i="14"/>
  <c r="L204" i="14"/>
  <c r="M204" i="14" s="1"/>
  <c r="H204" i="14"/>
  <c r="AA203" i="14"/>
  <c r="L203" i="14"/>
  <c r="M203" i="14" s="1"/>
  <c r="H203" i="14"/>
  <c r="AA202" i="14"/>
  <c r="L202" i="14"/>
  <c r="M202" i="14" s="1"/>
  <c r="H202" i="14"/>
  <c r="I202" i="14" s="1"/>
  <c r="AA201" i="14"/>
  <c r="L201" i="14"/>
  <c r="M201" i="14" s="1"/>
  <c r="H201" i="14"/>
  <c r="I201" i="14" s="1"/>
  <c r="AA200" i="14"/>
  <c r="L200" i="14"/>
  <c r="M200" i="14" s="1"/>
  <c r="H200" i="14"/>
  <c r="AA199" i="14"/>
  <c r="L199" i="14"/>
  <c r="M199" i="14" s="1"/>
  <c r="H199" i="14"/>
  <c r="AA198" i="14"/>
  <c r="L198" i="14"/>
  <c r="M198" i="14" s="1"/>
  <c r="H198" i="14"/>
  <c r="I198" i="14" s="1"/>
  <c r="AA197" i="14"/>
  <c r="L197" i="14"/>
  <c r="M197" i="14" s="1"/>
  <c r="H197" i="14"/>
  <c r="I197" i="14" s="1"/>
  <c r="AA196" i="14"/>
  <c r="L196" i="14"/>
  <c r="M196" i="14" s="1"/>
  <c r="H196" i="14"/>
  <c r="AA195" i="14"/>
  <c r="L195" i="14"/>
  <c r="M195" i="14" s="1"/>
  <c r="H195" i="14"/>
  <c r="AA194" i="14"/>
  <c r="L194" i="14"/>
  <c r="M194" i="14" s="1"/>
  <c r="H194" i="14"/>
  <c r="I194" i="14" s="1"/>
  <c r="AA193" i="14"/>
  <c r="L193" i="14"/>
  <c r="M193" i="14" s="1"/>
  <c r="H193" i="14"/>
  <c r="I193" i="14" s="1"/>
  <c r="AA192" i="14"/>
  <c r="L192" i="14"/>
  <c r="M192" i="14" s="1"/>
  <c r="H192" i="14"/>
  <c r="AA191" i="14"/>
  <c r="H191" i="14"/>
  <c r="AA190" i="14"/>
  <c r="L190" i="14"/>
  <c r="M190" i="14" s="1"/>
  <c r="H190" i="14"/>
  <c r="AA189" i="14"/>
  <c r="L189" i="14"/>
  <c r="M189" i="14" s="1"/>
  <c r="H189" i="14"/>
  <c r="AA188" i="14"/>
  <c r="L188" i="14"/>
  <c r="M188" i="14" s="1"/>
  <c r="H188" i="14"/>
  <c r="I188" i="14" s="1"/>
  <c r="AA187" i="14"/>
  <c r="L187" i="14"/>
  <c r="M187" i="14" s="1"/>
  <c r="H187" i="14"/>
  <c r="I187" i="14" s="1"/>
  <c r="AA186" i="14"/>
  <c r="L186" i="14"/>
  <c r="M186" i="14" s="1"/>
  <c r="H186" i="14"/>
  <c r="AA185" i="14"/>
  <c r="L185" i="14"/>
  <c r="M185" i="14" s="1"/>
  <c r="H185" i="14"/>
  <c r="AA184" i="14"/>
  <c r="L184" i="14"/>
  <c r="M184" i="14" s="1"/>
  <c r="H184" i="14"/>
  <c r="I184" i="14" s="1"/>
  <c r="AA183" i="14"/>
  <c r="L183" i="14"/>
  <c r="M183" i="14" s="1"/>
  <c r="H183" i="14"/>
  <c r="I183" i="14" s="1"/>
  <c r="AA182" i="14"/>
  <c r="L182" i="14"/>
  <c r="M182" i="14" s="1"/>
  <c r="H182" i="14"/>
  <c r="AA181" i="14"/>
  <c r="L181" i="14"/>
  <c r="M181" i="14" s="1"/>
  <c r="H181" i="14"/>
  <c r="AA180" i="14"/>
  <c r="L180" i="14"/>
  <c r="M180" i="14" s="1"/>
  <c r="H180" i="14"/>
  <c r="I180" i="14" s="1"/>
  <c r="AA179" i="14"/>
  <c r="L179" i="14"/>
  <c r="M179" i="14" s="1"/>
  <c r="H179" i="14"/>
  <c r="I179" i="14" s="1"/>
  <c r="AA178" i="14"/>
  <c r="L178" i="14"/>
  <c r="M178" i="14" s="1"/>
  <c r="H178" i="14"/>
  <c r="AA177" i="14"/>
  <c r="L177" i="14"/>
  <c r="M177" i="14" s="1"/>
  <c r="H177" i="14"/>
  <c r="AA176" i="14"/>
  <c r="L176" i="14"/>
  <c r="M176" i="14" s="1"/>
  <c r="H176" i="14"/>
  <c r="I176" i="14" s="1"/>
  <c r="AA175" i="14"/>
  <c r="L175" i="14"/>
  <c r="M175" i="14" s="1"/>
  <c r="H175" i="14"/>
  <c r="I175" i="14" s="1"/>
  <c r="AA174" i="14"/>
  <c r="L174" i="14"/>
  <c r="M174" i="14" s="1"/>
  <c r="H174" i="14"/>
  <c r="AA173" i="14"/>
  <c r="L173" i="14"/>
  <c r="M173" i="14" s="1"/>
  <c r="H173" i="14"/>
  <c r="AA172" i="14"/>
  <c r="L172" i="14"/>
  <c r="M172" i="14" s="1"/>
  <c r="H172" i="14"/>
  <c r="I172" i="14" s="1"/>
  <c r="AA171" i="14"/>
  <c r="L171" i="14"/>
  <c r="M171" i="14" s="1"/>
  <c r="H171" i="14"/>
  <c r="I171" i="14" s="1"/>
  <c r="AA170" i="14"/>
  <c r="L170" i="14"/>
  <c r="M170" i="14" s="1"/>
  <c r="H170" i="14"/>
  <c r="I170" i="14" s="1"/>
  <c r="AA169" i="14"/>
  <c r="L169" i="14"/>
  <c r="M169" i="14" s="1"/>
  <c r="H169" i="14"/>
  <c r="I169" i="14" s="1"/>
  <c r="J169" i="14" s="1"/>
  <c r="AA168" i="14"/>
  <c r="L168" i="14"/>
  <c r="M168" i="14" s="1"/>
  <c r="H168" i="14"/>
  <c r="I168" i="14" s="1"/>
  <c r="AA167" i="14"/>
  <c r="L167" i="14"/>
  <c r="M167" i="14" s="1"/>
  <c r="H167" i="14"/>
  <c r="I167" i="14" s="1"/>
  <c r="J167" i="14" s="1"/>
  <c r="AA166" i="14"/>
  <c r="L166" i="14"/>
  <c r="M166" i="14" s="1"/>
  <c r="H166" i="14"/>
  <c r="I166" i="14" s="1"/>
  <c r="AA165" i="14"/>
  <c r="L165" i="14"/>
  <c r="M165" i="14" s="1"/>
  <c r="H165" i="14"/>
  <c r="AA164" i="14"/>
  <c r="L164" i="14"/>
  <c r="M164" i="14" s="1"/>
  <c r="H164" i="14"/>
  <c r="AA163" i="14"/>
  <c r="L163" i="14"/>
  <c r="M163" i="14" s="1"/>
  <c r="H163" i="14"/>
  <c r="AA162" i="14"/>
  <c r="L162" i="14"/>
  <c r="M162" i="14" s="1"/>
  <c r="H162" i="14"/>
  <c r="I162" i="14" s="1"/>
  <c r="J162" i="14" s="1"/>
  <c r="AA161" i="14"/>
  <c r="L161" i="14"/>
  <c r="M161" i="14" s="1"/>
  <c r="H161" i="14"/>
  <c r="I161" i="14" s="1"/>
  <c r="AA160" i="14"/>
  <c r="L160" i="14"/>
  <c r="M160" i="14" s="1"/>
  <c r="H160" i="14"/>
  <c r="AA159" i="14"/>
  <c r="L159" i="14"/>
  <c r="M159" i="14" s="1"/>
  <c r="H159" i="14"/>
  <c r="I159" i="14" s="1"/>
  <c r="J159" i="14" s="1"/>
  <c r="AA158" i="14"/>
  <c r="L158" i="14"/>
  <c r="M158" i="14" s="1"/>
  <c r="H158" i="14"/>
  <c r="I158" i="14" s="1"/>
  <c r="AA157" i="14"/>
  <c r="L157" i="14"/>
  <c r="M157" i="14" s="1"/>
  <c r="H157" i="14"/>
  <c r="AA156" i="14"/>
  <c r="L156" i="14"/>
  <c r="M156" i="14" s="1"/>
  <c r="H156" i="14"/>
  <c r="AA155" i="14"/>
  <c r="L155" i="14"/>
  <c r="M155" i="14" s="1"/>
  <c r="H155" i="14"/>
  <c r="I155" i="14" s="1"/>
  <c r="AA154" i="14"/>
  <c r="L154" i="14"/>
  <c r="M154" i="14" s="1"/>
  <c r="H154" i="14"/>
  <c r="I154" i="14" s="1"/>
  <c r="J154" i="14" s="1"/>
  <c r="K154" i="14" s="1"/>
  <c r="AA153" i="14"/>
  <c r="L153" i="14"/>
  <c r="M153" i="14" s="1"/>
  <c r="H153" i="14"/>
  <c r="I153" i="14" s="1"/>
  <c r="AA152" i="14"/>
  <c r="L152" i="14"/>
  <c r="M152" i="14" s="1"/>
  <c r="H152" i="14"/>
  <c r="AA151" i="14"/>
  <c r="L151" i="14"/>
  <c r="M151" i="14" s="1"/>
  <c r="H151" i="14"/>
  <c r="I151" i="14" s="1"/>
  <c r="J151" i="14" s="1"/>
  <c r="AA150" i="14"/>
  <c r="M150" i="14"/>
  <c r="L150" i="14"/>
  <c r="H150" i="14"/>
  <c r="I150" i="14" s="1"/>
  <c r="AA149" i="14"/>
  <c r="L149" i="14"/>
  <c r="M149" i="14" s="1"/>
  <c r="H149" i="14"/>
  <c r="AA148" i="14"/>
  <c r="L148" i="14"/>
  <c r="M148" i="14" s="1"/>
  <c r="H148" i="14"/>
  <c r="AA147" i="14"/>
  <c r="L147" i="14"/>
  <c r="M147" i="14" s="1"/>
  <c r="H147" i="14"/>
  <c r="AA146" i="14"/>
  <c r="L146" i="14"/>
  <c r="M146" i="14" s="1"/>
  <c r="H146" i="14"/>
  <c r="I146" i="14" s="1"/>
  <c r="J146" i="14" s="1"/>
  <c r="AA145" i="14"/>
  <c r="L145" i="14"/>
  <c r="M145" i="14" s="1"/>
  <c r="H145" i="14"/>
  <c r="I145" i="14" s="1"/>
  <c r="AA144" i="14"/>
  <c r="L144" i="14"/>
  <c r="M144" i="14" s="1"/>
  <c r="H144" i="14"/>
  <c r="AA143" i="14"/>
  <c r="L143" i="14"/>
  <c r="M143" i="14" s="1"/>
  <c r="H143" i="14"/>
  <c r="I143" i="14" s="1"/>
  <c r="J143" i="14" s="1"/>
  <c r="AA142" i="14"/>
  <c r="L142" i="14"/>
  <c r="M142" i="14" s="1"/>
  <c r="H142" i="14"/>
  <c r="I142" i="14" s="1"/>
  <c r="AA141" i="14"/>
  <c r="L141" i="14"/>
  <c r="M141" i="14" s="1"/>
  <c r="H141" i="14"/>
  <c r="AA140" i="14"/>
  <c r="L140" i="14"/>
  <c r="M140" i="14" s="1"/>
  <c r="H140" i="14"/>
  <c r="AA139" i="14"/>
  <c r="L139" i="14"/>
  <c r="M139" i="14" s="1"/>
  <c r="H139" i="14"/>
  <c r="I139" i="14" s="1"/>
  <c r="AA138" i="14"/>
  <c r="L138" i="14"/>
  <c r="M138" i="14" s="1"/>
  <c r="H138" i="14"/>
  <c r="I138" i="14" s="1"/>
  <c r="J138" i="14" s="1"/>
  <c r="AA137" i="14"/>
  <c r="L137" i="14"/>
  <c r="M137" i="14" s="1"/>
  <c r="H137" i="14"/>
  <c r="I137" i="14" s="1"/>
  <c r="AA136" i="14"/>
  <c r="L136" i="14"/>
  <c r="M136" i="14" s="1"/>
  <c r="H136" i="14"/>
  <c r="AA135" i="14"/>
  <c r="L135" i="14"/>
  <c r="M135" i="14" s="1"/>
  <c r="H135" i="14"/>
  <c r="I135" i="14" s="1"/>
  <c r="J135" i="14" s="1"/>
  <c r="AA134" i="14"/>
  <c r="L134" i="14"/>
  <c r="M134" i="14" s="1"/>
  <c r="H134" i="14"/>
  <c r="I134" i="14" s="1"/>
  <c r="AA133" i="14"/>
  <c r="L133" i="14"/>
  <c r="M133" i="14" s="1"/>
  <c r="H133" i="14"/>
  <c r="AA132" i="14"/>
  <c r="L132" i="14"/>
  <c r="M132" i="14" s="1"/>
  <c r="H132" i="14"/>
  <c r="AA131" i="14"/>
  <c r="L131" i="14"/>
  <c r="M131" i="14" s="1"/>
  <c r="H131" i="14"/>
  <c r="AA130" i="14"/>
  <c r="L130" i="14"/>
  <c r="M130" i="14" s="1"/>
  <c r="H130" i="14"/>
  <c r="I130" i="14" s="1"/>
  <c r="J130" i="14" s="1"/>
  <c r="AA129" i="14"/>
  <c r="L129" i="14"/>
  <c r="M129" i="14" s="1"/>
  <c r="H129" i="14"/>
  <c r="I129" i="14" s="1"/>
  <c r="AA128" i="14"/>
  <c r="L128" i="14"/>
  <c r="M128" i="14" s="1"/>
  <c r="H128" i="14"/>
  <c r="AA127" i="14"/>
  <c r="L127" i="14"/>
  <c r="M127" i="14" s="1"/>
  <c r="H127" i="14"/>
  <c r="I127" i="14" s="1"/>
  <c r="J127" i="14" s="1"/>
  <c r="AA126" i="14"/>
  <c r="L126" i="14"/>
  <c r="M126" i="14" s="1"/>
  <c r="H126" i="14"/>
  <c r="I126" i="14" s="1"/>
  <c r="AA125" i="14"/>
  <c r="L125" i="14"/>
  <c r="M125" i="14" s="1"/>
  <c r="H125" i="14"/>
  <c r="AA124" i="14"/>
  <c r="L124" i="14"/>
  <c r="M124" i="14" s="1"/>
  <c r="H124" i="14"/>
  <c r="AA123" i="14"/>
  <c r="L123" i="14"/>
  <c r="M123" i="14" s="1"/>
  <c r="H123" i="14"/>
  <c r="AA122" i="14"/>
  <c r="L122" i="14"/>
  <c r="M122" i="14" s="1"/>
  <c r="H122" i="14"/>
  <c r="I122" i="14" s="1"/>
  <c r="J122" i="14" s="1"/>
  <c r="K122" i="14" s="1"/>
  <c r="AA121" i="14"/>
  <c r="L121" i="14"/>
  <c r="M121" i="14" s="1"/>
  <c r="H121" i="14"/>
  <c r="I121" i="14" s="1"/>
  <c r="AA120" i="14"/>
  <c r="L120" i="14"/>
  <c r="M120" i="14" s="1"/>
  <c r="H120" i="14"/>
  <c r="AA119" i="14"/>
  <c r="L119" i="14"/>
  <c r="M119" i="14" s="1"/>
  <c r="H119" i="14"/>
  <c r="I119" i="14" s="1"/>
  <c r="J119" i="14" s="1"/>
  <c r="AA118" i="14"/>
  <c r="L118" i="14"/>
  <c r="M118" i="14" s="1"/>
  <c r="H118" i="14"/>
  <c r="I118" i="14" s="1"/>
  <c r="J118" i="14" s="1"/>
  <c r="AA117" i="14"/>
  <c r="L117" i="14"/>
  <c r="M117" i="14" s="1"/>
  <c r="H117" i="14"/>
  <c r="AA116" i="14"/>
  <c r="L116" i="14"/>
  <c r="M116" i="14" s="1"/>
  <c r="H116" i="14"/>
  <c r="AA115" i="14"/>
  <c r="L115" i="14"/>
  <c r="M115" i="14" s="1"/>
  <c r="H115" i="14"/>
  <c r="I115" i="14" s="1"/>
  <c r="AA114" i="14"/>
  <c r="L114" i="14"/>
  <c r="M114" i="14" s="1"/>
  <c r="H114" i="14"/>
  <c r="I114" i="14" s="1"/>
  <c r="AA113" i="14"/>
  <c r="L113" i="14"/>
  <c r="M113" i="14" s="1"/>
  <c r="H113" i="14"/>
  <c r="AA112" i="14"/>
  <c r="L112" i="14"/>
  <c r="M112" i="14" s="1"/>
  <c r="H112" i="14"/>
  <c r="AA111" i="14"/>
  <c r="L111" i="14"/>
  <c r="M111" i="14" s="1"/>
  <c r="H111" i="14"/>
  <c r="I111" i="14" s="1"/>
  <c r="AA110" i="14"/>
  <c r="L110" i="14"/>
  <c r="M110" i="14" s="1"/>
  <c r="H110" i="14"/>
  <c r="I110" i="14" s="1"/>
  <c r="J110" i="14" s="1"/>
  <c r="AA109" i="14"/>
  <c r="L109" i="14"/>
  <c r="M109" i="14" s="1"/>
  <c r="H109" i="14"/>
  <c r="AA108" i="14"/>
  <c r="L108" i="14"/>
  <c r="M108" i="14" s="1"/>
  <c r="H108" i="14"/>
  <c r="AA107" i="14"/>
  <c r="L107" i="14"/>
  <c r="M107" i="14" s="1"/>
  <c r="I107" i="14"/>
  <c r="H107" i="14"/>
  <c r="AA106" i="14"/>
  <c r="L106" i="14"/>
  <c r="M106" i="14" s="1"/>
  <c r="H106" i="14"/>
  <c r="I106" i="14" s="1"/>
  <c r="AA105" i="14"/>
  <c r="L105" i="14"/>
  <c r="M105" i="14" s="1"/>
  <c r="H105" i="14"/>
  <c r="AA104" i="14"/>
  <c r="L104" i="14"/>
  <c r="M104" i="14" s="1"/>
  <c r="H104" i="14"/>
  <c r="AA103" i="14"/>
  <c r="L103" i="14"/>
  <c r="M103" i="14" s="1"/>
  <c r="H103" i="14"/>
  <c r="I103" i="14" s="1"/>
  <c r="AA102" i="14"/>
  <c r="L102" i="14"/>
  <c r="M102" i="14" s="1"/>
  <c r="H102" i="14"/>
  <c r="I102" i="14" s="1"/>
  <c r="AA101" i="14"/>
  <c r="L101" i="14"/>
  <c r="M101" i="14" s="1"/>
  <c r="H101" i="14"/>
  <c r="AA100" i="14"/>
  <c r="L100" i="14"/>
  <c r="M100" i="14" s="1"/>
  <c r="H100" i="14"/>
  <c r="AA99" i="14"/>
  <c r="L99" i="14"/>
  <c r="M99" i="14" s="1"/>
  <c r="H99" i="14"/>
  <c r="I99" i="14" s="1"/>
  <c r="AA98" i="14"/>
  <c r="L98" i="14"/>
  <c r="M98" i="14" s="1"/>
  <c r="H98" i="14"/>
  <c r="I98" i="14" s="1"/>
  <c r="AA97" i="14"/>
  <c r="L97" i="14"/>
  <c r="M97" i="14" s="1"/>
  <c r="H97" i="14"/>
  <c r="AA96" i="14"/>
  <c r="L96" i="14"/>
  <c r="M96" i="14" s="1"/>
  <c r="H96" i="14"/>
  <c r="AA95" i="14"/>
  <c r="L95" i="14"/>
  <c r="M95" i="14" s="1"/>
  <c r="H95" i="14"/>
  <c r="I95" i="14" s="1"/>
  <c r="J95" i="14" s="1"/>
  <c r="AA94" i="14"/>
  <c r="L94" i="14"/>
  <c r="M94" i="14" s="1"/>
  <c r="H94" i="14"/>
  <c r="I94" i="14" s="1"/>
  <c r="AA93" i="14"/>
  <c r="L93" i="14"/>
  <c r="M93" i="14" s="1"/>
  <c r="H93" i="14"/>
  <c r="AA92" i="14"/>
  <c r="L92" i="14"/>
  <c r="M92" i="14" s="1"/>
  <c r="H92" i="14"/>
  <c r="AA91" i="14"/>
  <c r="L91" i="14"/>
  <c r="M91" i="14" s="1"/>
  <c r="H91" i="14"/>
  <c r="I91" i="14" s="1"/>
  <c r="AA90" i="14"/>
  <c r="L90" i="14"/>
  <c r="M90" i="14" s="1"/>
  <c r="H90" i="14"/>
  <c r="I90" i="14" s="1"/>
  <c r="AA89" i="14"/>
  <c r="L89" i="14"/>
  <c r="M89" i="14" s="1"/>
  <c r="H89" i="14"/>
  <c r="AA88" i="14"/>
  <c r="L88" i="14"/>
  <c r="H88" i="14"/>
  <c r="AA87" i="14"/>
  <c r="L87" i="14"/>
  <c r="M87" i="14" s="1"/>
  <c r="H87" i="14"/>
  <c r="I87" i="14" s="1"/>
  <c r="J87" i="14" s="1"/>
  <c r="AA86" i="14"/>
  <c r="Y86" i="14"/>
  <c r="X86" i="14"/>
  <c r="W86" i="14"/>
  <c r="V86" i="14"/>
  <c r="U86" i="14"/>
  <c r="T86" i="14"/>
  <c r="S86" i="14"/>
  <c r="R86" i="14"/>
  <c r="Q86" i="14"/>
  <c r="P86" i="14"/>
  <c r="O86" i="14"/>
  <c r="N86" i="14"/>
  <c r="H86" i="14"/>
  <c r="AA85" i="14"/>
  <c r="L85" i="14"/>
  <c r="M85" i="14" s="1"/>
  <c r="H85" i="14"/>
  <c r="AA84" i="14"/>
  <c r="L84" i="14"/>
  <c r="M84" i="14" s="1"/>
  <c r="H84" i="14"/>
  <c r="I84" i="14" s="1"/>
  <c r="AA83" i="14"/>
  <c r="L83" i="14"/>
  <c r="M83" i="14" s="1"/>
  <c r="H83" i="14"/>
  <c r="I83" i="14" s="1"/>
  <c r="AA82" i="14"/>
  <c r="L82" i="14"/>
  <c r="M82" i="14" s="1"/>
  <c r="H82" i="14"/>
  <c r="AA81" i="14"/>
  <c r="L81" i="14"/>
  <c r="M81" i="14" s="1"/>
  <c r="H81" i="14"/>
  <c r="AA80" i="14"/>
  <c r="L80" i="14"/>
  <c r="M80" i="14" s="1"/>
  <c r="H80" i="14"/>
  <c r="I80" i="14" s="1"/>
  <c r="AA79" i="14"/>
  <c r="L79" i="14"/>
  <c r="M79" i="14" s="1"/>
  <c r="H79" i="14"/>
  <c r="I79" i="14" s="1"/>
  <c r="AA78" i="14"/>
  <c r="L78" i="14"/>
  <c r="M78" i="14" s="1"/>
  <c r="H78" i="14"/>
  <c r="AA77" i="14"/>
  <c r="L77" i="14"/>
  <c r="M77" i="14" s="1"/>
  <c r="H77" i="14"/>
  <c r="I77" i="14" s="1"/>
  <c r="AA76" i="14"/>
  <c r="L76" i="14"/>
  <c r="M76" i="14" s="1"/>
  <c r="H76" i="14"/>
  <c r="I76" i="14" s="1"/>
  <c r="AA75" i="14"/>
  <c r="L75" i="14"/>
  <c r="M75" i="14" s="1"/>
  <c r="H75" i="14"/>
  <c r="I75" i="14" s="1"/>
  <c r="AA74" i="14"/>
  <c r="L74" i="14"/>
  <c r="M74" i="14" s="1"/>
  <c r="H74" i="14"/>
  <c r="AA73" i="14"/>
  <c r="L73" i="14"/>
  <c r="M73" i="14" s="1"/>
  <c r="H73" i="14"/>
  <c r="I73" i="14" s="1"/>
  <c r="AA72" i="14"/>
  <c r="L72" i="14"/>
  <c r="M72" i="14" s="1"/>
  <c r="H72" i="14"/>
  <c r="I72" i="14" s="1"/>
  <c r="AA71" i="14"/>
  <c r="L71" i="14"/>
  <c r="M71" i="14" s="1"/>
  <c r="H71" i="14"/>
  <c r="I71" i="14" s="1"/>
  <c r="AA70" i="14"/>
  <c r="L70" i="14"/>
  <c r="M70" i="14" s="1"/>
  <c r="H70" i="14"/>
  <c r="AA69" i="14"/>
  <c r="L69" i="14"/>
  <c r="M69" i="14" s="1"/>
  <c r="H69" i="14"/>
  <c r="I69" i="14" s="1"/>
  <c r="AA68" i="14"/>
  <c r="L68" i="14"/>
  <c r="M68" i="14" s="1"/>
  <c r="H68" i="14"/>
  <c r="I68" i="14" s="1"/>
  <c r="AA67" i="14"/>
  <c r="L67" i="14"/>
  <c r="M67" i="14" s="1"/>
  <c r="H67" i="14"/>
  <c r="I67" i="14" s="1"/>
  <c r="AA66" i="14"/>
  <c r="L66" i="14"/>
  <c r="M66" i="14" s="1"/>
  <c r="H66" i="14"/>
  <c r="AA65" i="14"/>
  <c r="L65" i="14"/>
  <c r="M65" i="14" s="1"/>
  <c r="H65" i="14"/>
  <c r="I65" i="14" s="1"/>
  <c r="AA64" i="14"/>
  <c r="L64" i="14"/>
  <c r="M64" i="14" s="1"/>
  <c r="H64" i="14"/>
  <c r="I64" i="14" s="1"/>
  <c r="AA63" i="14"/>
  <c r="L63" i="14"/>
  <c r="M63" i="14" s="1"/>
  <c r="H63" i="14"/>
  <c r="I63" i="14" s="1"/>
  <c r="AA62" i="14"/>
  <c r="L62" i="14"/>
  <c r="M62" i="14" s="1"/>
  <c r="H62" i="14"/>
  <c r="AA61" i="14"/>
  <c r="L61" i="14"/>
  <c r="M61" i="14" s="1"/>
  <c r="H61" i="14"/>
  <c r="I61" i="14" s="1"/>
  <c r="AA60" i="14"/>
  <c r="L60" i="14"/>
  <c r="M60" i="14" s="1"/>
  <c r="H60" i="14"/>
  <c r="I60" i="14" s="1"/>
  <c r="AA59" i="14"/>
  <c r="L59" i="14"/>
  <c r="M59" i="14" s="1"/>
  <c r="H59" i="14"/>
  <c r="I59" i="14" s="1"/>
  <c r="AA58" i="14"/>
  <c r="L58" i="14"/>
  <c r="M58" i="14" s="1"/>
  <c r="H58" i="14"/>
  <c r="AA57" i="14"/>
  <c r="L57" i="14"/>
  <c r="M57" i="14" s="1"/>
  <c r="H57" i="14"/>
  <c r="I57" i="14" s="1"/>
  <c r="AA56" i="14"/>
  <c r="L56" i="14"/>
  <c r="M56" i="14" s="1"/>
  <c r="H56" i="14"/>
  <c r="I56" i="14" s="1"/>
  <c r="AA55" i="14"/>
  <c r="L55" i="14"/>
  <c r="M55" i="14" s="1"/>
  <c r="H55" i="14"/>
  <c r="I55" i="14" s="1"/>
  <c r="AA54" i="14"/>
  <c r="L54" i="14"/>
  <c r="M54" i="14" s="1"/>
  <c r="H54" i="14"/>
  <c r="AA53" i="14"/>
  <c r="L53" i="14"/>
  <c r="M53" i="14" s="1"/>
  <c r="H53" i="14"/>
  <c r="I53" i="14" s="1"/>
  <c r="AA52" i="14"/>
  <c r="L52" i="14"/>
  <c r="M52" i="14" s="1"/>
  <c r="H52" i="14"/>
  <c r="I52" i="14" s="1"/>
  <c r="J52" i="14" s="1"/>
  <c r="AA51" i="14"/>
  <c r="L51" i="14"/>
  <c r="M51" i="14" s="1"/>
  <c r="H51" i="14"/>
  <c r="I51" i="14" s="1"/>
  <c r="AA50" i="14"/>
  <c r="L50" i="14"/>
  <c r="M50" i="14" s="1"/>
  <c r="H50" i="14"/>
  <c r="AA49" i="14"/>
  <c r="L49" i="14"/>
  <c r="M49" i="14" s="1"/>
  <c r="H49" i="14"/>
  <c r="AA48" i="14"/>
  <c r="L48" i="14"/>
  <c r="M48" i="14" s="1"/>
  <c r="H48" i="14"/>
  <c r="I48" i="14" s="1"/>
  <c r="J48" i="14" s="1"/>
  <c r="AA47" i="14"/>
  <c r="L47" i="14"/>
  <c r="M47" i="14" s="1"/>
  <c r="H47" i="14"/>
  <c r="I47" i="14" s="1"/>
  <c r="AA46" i="14"/>
  <c r="L46" i="14"/>
  <c r="M46" i="14" s="1"/>
  <c r="H46" i="14"/>
  <c r="AA45" i="14"/>
  <c r="L45" i="14"/>
  <c r="M45" i="14" s="1"/>
  <c r="H45" i="14"/>
  <c r="I45" i="14" s="1"/>
  <c r="AA44" i="14"/>
  <c r="L44" i="14"/>
  <c r="M44" i="14" s="1"/>
  <c r="H44" i="14"/>
  <c r="I44" i="14" s="1"/>
  <c r="J44" i="14" s="1"/>
  <c r="AA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H43" i="14"/>
  <c r="AA42" i="14"/>
  <c r="L42" i="14"/>
  <c r="M42" i="14" s="1"/>
  <c r="H42" i="14"/>
  <c r="AA41" i="14"/>
  <c r="L41" i="14"/>
  <c r="M41" i="14" s="1"/>
  <c r="H41" i="14"/>
  <c r="I41" i="14" s="1"/>
  <c r="J41" i="14" s="1"/>
  <c r="AA40" i="14"/>
  <c r="L40" i="14"/>
  <c r="M40" i="14" s="1"/>
  <c r="H40" i="14"/>
  <c r="I40" i="14" s="1"/>
  <c r="AA39" i="14"/>
  <c r="L39" i="14"/>
  <c r="M39" i="14" s="1"/>
  <c r="H39" i="14"/>
  <c r="AA38" i="14"/>
  <c r="L38" i="14"/>
  <c r="M38" i="14" s="1"/>
  <c r="H38" i="14"/>
  <c r="AA37" i="14"/>
  <c r="L37" i="14"/>
  <c r="M37" i="14" s="1"/>
  <c r="H37" i="14"/>
  <c r="I37" i="14" s="1"/>
  <c r="J37" i="14" s="1"/>
  <c r="AA36" i="14"/>
  <c r="L36" i="14"/>
  <c r="M36" i="14" s="1"/>
  <c r="H36" i="14"/>
  <c r="I36" i="14" s="1"/>
  <c r="AA35" i="14"/>
  <c r="L35" i="14"/>
  <c r="M35" i="14" s="1"/>
  <c r="H35" i="14"/>
  <c r="AA34" i="14"/>
  <c r="L34" i="14"/>
  <c r="M34" i="14" s="1"/>
  <c r="H34" i="14"/>
  <c r="AA33" i="14"/>
  <c r="L33" i="14"/>
  <c r="M33" i="14" s="1"/>
  <c r="H33" i="14"/>
  <c r="AA32" i="14"/>
  <c r="L32" i="14"/>
  <c r="M32" i="14" s="1"/>
  <c r="H32" i="14"/>
  <c r="I32" i="14" s="1"/>
  <c r="AA31" i="14"/>
  <c r="L31" i="14"/>
  <c r="M31" i="14" s="1"/>
  <c r="H31" i="14"/>
  <c r="AA30" i="14"/>
  <c r="L30" i="14"/>
  <c r="M30" i="14" s="1"/>
  <c r="H30" i="14"/>
  <c r="I30" i="14" s="1"/>
  <c r="AA29" i="14"/>
  <c r="L29" i="14"/>
  <c r="M29" i="14" s="1"/>
  <c r="H29" i="14"/>
  <c r="AA28" i="14"/>
  <c r="L28" i="14"/>
  <c r="M28" i="14" s="1"/>
  <c r="H28" i="14"/>
  <c r="I28" i="14" s="1"/>
  <c r="AA27" i="14"/>
  <c r="L27" i="14"/>
  <c r="M27" i="14" s="1"/>
  <c r="H27" i="14"/>
  <c r="AA26" i="14"/>
  <c r="L26" i="14"/>
  <c r="M26" i="14" s="1"/>
  <c r="H26" i="14"/>
  <c r="AA25" i="14"/>
  <c r="L25" i="14"/>
  <c r="M25" i="14" s="1"/>
  <c r="H25" i="14"/>
  <c r="I25" i="14" s="1"/>
  <c r="J25" i="14" s="1"/>
  <c r="AA24" i="14"/>
  <c r="L24" i="14"/>
  <c r="M24" i="14" s="1"/>
  <c r="H24" i="14"/>
  <c r="I24" i="14" s="1"/>
  <c r="AA23" i="14"/>
  <c r="L23" i="14"/>
  <c r="M23" i="14" s="1"/>
  <c r="H23" i="14"/>
  <c r="AA22" i="14"/>
  <c r="L22" i="14"/>
  <c r="M22" i="14" s="1"/>
  <c r="H22" i="14"/>
  <c r="I22" i="14" s="1"/>
  <c r="AA21" i="14"/>
  <c r="L21" i="14"/>
  <c r="M21" i="14" s="1"/>
  <c r="H21" i="14"/>
  <c r="I21" i="14" s="1"/>
  <c r="J21" i="14" s="1"/>
  <c r="AA20" i="14"/>
  <c r="L20" i="14"/>
  <c r="M20" i="14" s="1"/>
  <c r="H20" i="14"/>
  <c r="I20" i="14" s="1"/>
  <c r="J20" i="14" s="1"/>
  <c r="AA19" i="14"/>
  <c r="L19" i="14"/>
  <c r="M19" i="14" s="1"/>
  <c r="H19" i="14"/>
  <c r="AA18" i="14"/>
  <c r="L18" i="14"/>
  <c r="M18" i="14" s="1"/>
  <c r="H18" i="14"/>
  <c r="AA17" i="14"/>
  <c r="L17" i="14"/>
  <c r="M17" i="14" s="1"/>
  <c r="H17" i="14"/>
  <c r="AA16" i="14"/>
  <c r="L16" i="14"/>
  <c r="M16" i="14" s="1"/>
  <c r="H16" i="14"/>
  <c r="I16" i="14" s="1"/>
  <c r="AA15" i="14"/>
  <c r="L15" i="14"/>
  <c r="M15" i="14" s="1"/>
  <c r="H15" i="14"/>
  <c r="AA14" i="14"/>
  <c r="L14" i="14"/>
  <c r="M14" i="14" s="1"/>
  <c r="H14" i="14"/>
  <c r="AA13" i="14"/>
  <c r="L13" i="14"/>
  <c r="M13" i="14" s="1"/>
  <c r="H13" i="14"/>
  <c r="L12" i="14"/>
  <c r="M12" i="14" s="1"/>
  <c r="F11" i="14"/>
  <c r="F9" i="14" s="1"/>
  <c r="E11" i="14"/>
  <c r="E9" i="14" s="1"/>
  <c r="D11" i="14"/>
  <c r="C11" i="14"/>
  <c r="D10" i="14"/>
  <c r="L10" i="14" s="1"/>
  <c r="C10" i="14"/>
  <c r="F8" i="14"/>
  <c r="E8" i="14"/>
  <c r="D8" i="14"/>
  <c r="C8" i="14"/>
  <c r="K160" i="3" l="1"/>
  <c r="K172" i="3"/>
  <c r="K199" i="3"/>
  <c r="K205" i="3"/>
  <c r="K233" i="3"/>
  <c r="E39" i="3"/>
  <c r="K39" i="3" s="1"/>
  <c r="D9" i="3"/>
  <c r="K70" i="3"/>
  <c r="K91" i="3"/>
  <c r="K124" i="3"/>
  <c r="K130" i="3"/>
  <c r="K156" i="3"/>
  <c r="K163" i="3"/>
  <c r="K169" i="3"/>
  <c r="K51" i="3"/>
  <c r="K111" i="3"/>
  <c r="K137" i="3"/>
  <c r="K150" i="3"/>
  <c r="K27" i="3"/>
  <c r="K33" i="3"/>
  <c r="K40" i="3"/>
  <c r="K67" i="3"/>
  <c r="K87" i="3"/>
  <c r="K94" i="3"/>
  <c r="K127" i="3"/>
  <c r="K133" i="3"/>
  <c r="K112" i="3"/>
  <c r="K211" i="3"/>
  <c r="K217" i="3"/>
  <c r="K93" i="3"/>
  <c r="K99" i="3"/>
  <c r="K120" i="3"/>
  <c r="K126" i="3"/>
  <c r="K159" i="3"/>
  <c r="K165" i="3"/>
  <c r="K204" i="3"/>
  <c r="K238" i="3"/>
  <c r="K13" i="3"/>
  <c r="K19" i="3"/>
  <c r="K46" i="3"/>
  <c r="K80" i="3"/>
  <c r="K107" i="3"/>
  <c r="K113" i="3"/>
  <c r="K139" i="3"/>
  <c r="K179" i="3"/>
  <c r="K185" i="3"/>
  <c r="K191" i="3"/>
  <c r="K218" i="3"/>
  <c r="K71" i="3"/>
  <c r="K92" i="3"/>
  <c r="K81" i="3"/>
  <c r="K109" i="3"/>
  <c r="K14" i="3"/>
  <c r="K20" i="3"/>
  <c r="K108" i="3"/>
  <c r="K28" i="3"/>
  <c r="K41" i="3"/>
  <c r="K62" i="3"/>
  <c r="K32" i="3"/>
  <c r="K66" i="3"/>
  <c r="K106" i="3"/>
  <c r="K119" i="3"/>
  <c r="K125" i="3"/>
  <c r="K131" i="3"/>
  <c r="K197" i="3"/>
  <c r="K203" i="3"/>
  <c r="K223" i="3"/>
  <c r="K237" i="3"/>
  <c r="K220" i="3"/>
  <c r="K21" i="3"/>
  <c r="K95" i="3"/>
  <c r="K147" i="3"/>
  <c r="K186" i="3"/>
  <c r="K29" i="3"/>
  <c r="K35" i="3"/>
  <c r="K42" i="3"/>
  <c r="K69" i="3"/>
  <c r="K90" i="3"/>
  <c r="K102" i="3"/>
  <c r="K122" i="3"/>
  <c r="K128" i="3"/>
  <c r="K134" i="3"/>
  <c r="K227" i="3"/>
  <c r="K234" i="3"/>
  <c r="K105" i="3"/>
  <c r="K235" i="3"/>
  <c r="K152" i="3"/>
  <c r="K17" i="3"/>
  <c r="K43" i="3"/>
  <c r="K57" i="3"/>
  <c r="K64" i="3"/>
  <c r="K77" i="3"/>
  <c r="K83" i="3"/>
  <c r="K96" i="3"/>
  <c r="K161" i="3"/>
  <c r="K167" i="3"/>
  <c r="K173" i="3"/>
  <c r="K200" i="3"/>
  <c r="K213" i="3"/>
  <c r="K219" i="3"/>
  <c r="K202" i="3"/>
  <c r="K170" i="3"/>
  <c r="K18" i="3"/>
  <c r="K31" i="3"/>
  <c r="K65" i="3"/>
  <c r="K78" i="3"/>
  <c r="K84" i="3"/>
  <c r="K168" i="3"/>
  <c r="K194" i="3"/>
  <c r="K201" i="3"/>
  <c r="K207" i="3"/>
  <c r="K212" i="3"/>
  <c r="K174" i="3"/>
  <c r="K239" i="3"/>
  <c r="K60" i="3"/>
  <c r="K50" i="3"/>
  <c r="K230" i="3"/>
  <c r="K226" i="3"/>
  <c r="K16" i="3"/>
  <c r="K34" i="3"/>
  <c r="K53" i="3"/>
  <c r="K61" i="3"/>
  <c r="K79" i="3"/>
  <c r="K114" i="3"/>
  <c r="K121" i="3"/>
  <c r="K132" i="3"/>
  <c r="K138" i="3"/>
  <c r="K144" i="3"/>
  <c r="K164" i="3"/>
  <c r="K176" i="3"/>
  <c r="K183" i="3"/>
  <c r="K188" i="3"/>
  <c r="K214" i="3"/>
  <c r="K216" i="3"/>
  <c r="K232" i="3"/>
  <c r="K162" i="3"/>
  <c r="K22" i="3"/>
  <c r="K47" i="3"/>
  <c r="K54" i="3"/>
  <c r="K73" i="3"/>
  <c r="K97" i="3"/>
  <c r="K145" i="3"/>
  <c r="K151" i="3"/>
  <c r="K189" i="3"/>
  <c r="K228" i="3"/>
  <c r="K63" i="3"/>
  <c r="K24" i="3"/>
  <c r="K166" i="3"/>
  <c r="K198" i="3"/>
  <c r="K37" i="3"/>
  <c r="K153" i="3"/>
  <c r="K180" i="3"/>
  <c r="K148" i="3"/>
  <c r="K192" i="3"/>
  <c r="K30" i="3"/>
  <c r="K55" i="3"/>
  <c r="K68" i="3"/>
  <c r="K98" i="3"/>
  <c r="K110" i="3"/>
  <c r="K116" i="3"/>
  <c r="K146" i="3"/>
  <c r="K171" i="3"/>
  <c r="K184" i="3"/>
  <c r="K190" i="3"/>
  <c r="K210" i="3"/>
  <c r="K221" i="3"/>
  <c r="K229" i="3"/>
  <c r="K236" i="3"/>
  <c r="K12" i="3"/>
  <c r="K100" i="3"/>
  <c r="J106" i="14"/>
  <c r="K106" i="14" s="1"/>
  <c r="AB106" i="14" s="1"/>
  <c r="AC106" i="14" s="1"/>
  <c r="H8" i="14"/>
  <c r="J286" i="14"/>
  <c r="G7" i="14"/>
  <c r="C9" i="14"/>
  <c r="C7" i="14" s="1"/>
  <c r="J223" i="14"/>
  <c r="J271" i="14"/>
  <c r="K271" i="14" s="1"/>
  <c r="AB271" i="14" s="1"/>
  <c r="AC271" i="14" s="1"/>
  <c r="J228" i="14"/>
  <c r="K228" i="14" s="1"/>
  <c r="AB228" i="14" s="1"/>
  <c r="AC228" i="14" s="1"/>
  <c r="J224" i="14"/>
  <c r="K224" i="14" s="1"/>
  <c r="AB224" i="14" s="1"/>
  <c r="AC224" i="14" s="1"/>
  <c r="J263" i="14"/>
  <c r="J294" i="14"/>
  <c r="I325" i="14"/>
  <c r="J325" i="14" s="1"/>
  <c r="K325" i="14" s="1"/>
  <c r="AB325" i="14" s="1"/>
  <c r="AC325" i="14" s="1"/>
  <c r="Q351" i="14"/>
  <c r="U351" i="14"/>
  <c r="Y351" i="14"/>
  <c r="N351" i="14"/>
  <c r="R351" i="14"/>
  <c r="V351" i="14"/>
  <c r="J278" i="14"/>
  <c r="K278" i="14" s="1"/>
  <c r="AB278" i="14" s="1"/>
  <c r="AC278" i="14" s="1"/>
  <c r="I279" i="14"/>
  <c r="J279" i="14" s="1"/>
  <c r="K279" i="14" s="1"/>
  <c r="AB279" i="14" s="1"/>
  <c r="AC279" i="14" s="1"/>
  <c r="J287" i="14"/>
  <c r="K287" i="14" s="1"/>
  <c r="AB287" i="14" s="1"/>
  <c r="AC287" i="14" s="1"/>
  <c r="J324" i="14"/>
  <c r="I329" i="14"/>
  <c r="J329" i="14" s="1"/>
  <c r="I341" i="14"/>
  <c r="D9" i="14"/>
  <c r="L9" i="14" s="1"/>
  <c r="I17" i="14"/>
  <c r="J17" i="14" s="1"/>
  <c r="I33" i="14"/>
  <c r="J33" i="14" s="1"/>
  <c r="J114" i="14"/>
  <c r="K114" i="14" s="1"/>
  <c r="AB114" i="14" s="1"/>
  <c r="AC114" i="14" s="1"/>
  <c r="K234" i="14"/>
  <c r="AB234" i="14" s="1"/>
  <c r="I255" i="14"/>
  <c r="J255" i="14" s="1"/>
  <c r="K255" i="14" s="1"/>
  <c r="AB255" i="14" s="1"/>
  <c r="AC255" i="14" s="1"/>
  <c r="I301" i="14"/>
  <c r="J301" i="14" s="1"/>
  <c r="K301" i="14" s="1"/>
  <c r="AB301" i="14" s="1"/>
  <c r="AC301" i="14" s="1"/>
  <c r="I305" i="14"/>
  <c r="I312" i="14"/>
  <c r="J312" i="14" s="1"/>
  <c r="K312" i="14" s="1"/>
  <c r="AB312" i="14" s="1"/>
  <c r="AC312" i="14" s="1"/>
  <c r="I316" i="14"/>
  <c r="J316" i="14" s="1"/>
  <c r="J320" i="14"/>
  <c r="K320" i="14" s="1"/>
  <c r="AB320" i="14" s="1"/>
  <c r="AC320" i="14" s="1"/>
  <c r="K328" i="14"/>
  <c r="AB328" i="14" s="1"/>
  <c r="AC328" i="14" s="1"/>
  <c r="I333" i="14"/>
  <c r="J333" i="14" s="1"/>
  <c r="K333" i="14" s="1"/>
  <c r="AB333" i="14" s="1"/>
  <c r="AC333" i="14" s="1"/>
  <c r="I337" i="14"/>
  <c r="J337" i="14" s="1"/>
  <c r="K337" i="14" s="1"/>
  <c r="AB337" i="14" s="1"/>
  <c r="AC337" i="14" s="1"/>
  <c r="I344" i="14"/>
  <c r="J344" i="14" s="1"/>
  <c r="K344" i="14" s="1"/>
  <c r="AB344" i="14" s="1"/>
  <c r="AC344" i="14" s="1"/>
  <c r="K348" i="14"/>
  <c r="AB348" i="14" s="1"/>
  <c r="AC348" i="14" s="1"/>
  <c r="D7" i="14"/>
  <c r="M10" i="14"/>
  <c r="F7" i="14"/>
  <c r="I13" i="14"/>
  <c r="J13" i="14" s="1"/>
  <c r="K13" i="14" s="1"/>
  <c r="I29" i="14"/>
  <c r="J29" i="14" s="1"/>
  <c r="O351" i="14"/>
  <c r="S351" i="14"/>
  <c r="W351" i="14"/>
  <c r="L86" i="14"/>
  <c r="I304" i="14"/>
  <c r="J304" i="14" s="1"/>
  <c r="I308" i="14"/>
  <c r="J308" i="14" s="1"/>
  <c r="K308" i="14" s="1"/>
  <c r="AB308" i="14" s="1"/>
  <c r="AC308" i="14" s="1"/>
  <c r="P351" i="14"/>
  <c r="T351" i="14"/>
  <c r="X351" i="14"/>
  <c r="AA351" i="14"/>
  <c r="H11" i="14"/>
  <c r="H9" i="14" s="1"/>
  <c r="H7" i="14" s="1"/>
  <c r="I108" i="14"/>
  <c r="J24" i="14"/>
  <c r="K24" i="14" s="1"/>
  <c r="AB24" i="14" s="1"/>
  <c r="AC24" i="14" s="1"/>
  <c r="J32" i="14"/>
  <c r="K32" i="14" s="1"/>
  <c r="AB32" i="14" s="1"/>
  <c r="AC32" i="14" s="1"/>
  <c r="I38" i="14"/>
  <c r="I140" i="14"/>
  <c r="J140" i="14" s="1"/>
  <c r="K146" i="14"/>
  <c r="AB146" i="14" s="1"/>
  <c r="AC146" i="14" s="1"/>
  <c r="I149" i="14"/>
  <c r="J149" i="14" s="1"/>
  <c r="K149" i="14" s="1"/>
  <c r="AB154" i="14"/>
  <c r="AC154" i="14" s="1"/>
  <c r="J158" i="14"/>
  <c r="I165" i="14"/>
  <c r="K48" i="14"/>
  <c r="AB48" i="14" s="1"/>
  <c r="AC48" i="14" s="1"/>
  <c r="I93" i="14"/>
  <c r="J93" i="14" s="1"/>
  <c r="K93" i="14" s="1"/>
  <c r="I97" i="14"/>
  <c r="I101" i="14"/>
  <c r="J101" i="14" s="1"/>
  <c r="K101" i="14" s="1"/>
  <c r="AB101" i="14" s="1"/>
  <c r="AC101" i="14" s="1"/>
  <c r="J115" i="14"/>
  <c r="K115" i="14" s="1"/>
  <c r="AB115" i="14" s="1"/>
  <c r="AC115" i="14" s="1"/>
  <c r="I14" i="14"/>
  <c r="J14" i="14" s="1"/>
  <c r="K14" i="14" s="1"/>
  <c r="J16" i="14"/>
  <c r="K16" i="14" s="1"/>
  <c r="I18" i="14"/>
  <c r="J28" i="14"/>
  <c r="K28" i="14" s="1"/>
  <c r="AB28" i="14" s="1"/>
  <c r="AC28" i="14" s="1"/>
  <c r="I34" i="14"/>
  <c r="J36" i="14"/>
  <c r="K36" i="14" s="1"/>
  <c r="J40" i="14"/>
  <c r="K40" i="14" s="1"/>
  <c r="I42" i="14"/>
  <c r="AB122" i="14"/>
  <c r="AC122" i="14" s="1"/>
  <c r="I124" i="14"/>
  <c r="J126" i="14"/>
  <c r="K130" i="14"/>
  <c r="AB130" i="14" s="1"/>
  <c r="AC130" i="14" s="1"/>
  <c r="I133" i="14"/>
  <c r="J133" i="14" s="1"/>
  <c r="K133" i="14" s="1"/>
  <c r="AB133" i="14" s="1"/>
  <c r="AC133" i="14" s="1"/>
  <c r="K138" i="14"/>
  <c r="AB138" i="14" s="1"/>
  <c r="J142" i="14"/>
  <c r="I148" i="14"/>
  <c r="J150" i="14"/>
  <c r="K150" i="14" s="1"/>
  <c r="I157" i="14"/>
  <c r="I164" i="14"/>
  <c r="J164" i="14" s="1"/>
  <c r="K164" i="14" s="1"/>
  <c r="J209" i="14"/>
  <c r="K209" i="14" s="1"/>
  <c r="J230" i="14"/>
  <c r="K230" i="14" s="1"/>
  <c r="AB230" i="14" s="1"/>
  <c r="AC230" i="14" s="1"/>
  <c r="L11" i="14"/>
  <c r="M11" i="14" s="1"/>
  <c r="I19" i="14"/>
  <c r="K20" i="14"/>
  <c r="AB20" i="14" s="1"/>
  <c r="AC20" i="14" s="1"/>
  <c r="I23" i="14"/>
  <c r="I27" i="14"/>
  <c r="J27" i="14" s="1"/>
  <c r="K27" i="14" s="1"/>
  <c r="I31" i="14"/>
  <c r="J31" i="14" s="1"/>
  <c r="K31" i="14" s="1"/>
  <c r="I35" i="14"/>
  <c r="J35" i="14" s="1"/>
  <c r="I39" i="14"/>
  <c r="I43" i="14"/>
  <c r="J43" i="14" s="1"/>
  <c r="K43" i="14" s="1"/>
  <c r="J47" i="14"/>
  <c r="K47" i="14" s="1"/>
  <c r="AB47" i="14" s="1"/>
  <c r="AC47" i="14" s="1"/>
  <c r="I49" i="14"/>
  <c r="J51" i="14"/>
  <c r="J55" i="14"/>
  <c r="K55" i="14" s="1"/>
  <c r="J59" i="14"/>
  <c r="J63" i="14"/>
  <c r="K63" i="14" s="1"/>
  <c r="J67" i="14"/>
  <c r="J71" i="14"/>
  <c r="K71" i="14" s="1"/>
  <c r="J75" i="14"/>
  <c r="J79" i="14"/>
  <c r="K79" i="14" s="1"/>
  <c r="I81" i="14"/>
  <c r="J83" i="14"/>
  <c r="K83" i="14" s="1"/>
  <c r="AB83" i="14" s="1"/>
  <c r="AC83" i="14" s="1"/>
  <c r="I85" i="14"/>
  <c r="J91" i="14"/>
  <c r="K91" i="14" s="1"/>
  <c r="AB91" i="14" s="1"/>
  <c r="AC91" i="14" s="1"/>
  <c r="J99" i="14"/>
  <c r="K99" i="14" s="1"/>
  <c r="J102" i="14"/>
  <c r="J103" i="14"/>
  <c r="I104" i="14"/>
  <c r="J104" i="14" s="1"/>
  <c r="J111" i="14"/>
  <c r="I112" i="14"/>
  <c r="J112" i="14" s="1"/>
  <c r="K112" i="14" s="1"/>
  <c r="J201" i="14"/>
  <c r="K201" i="14" s="1"/>
  <c r="J202" i="14"/>
  <c r="K202" i="14" s="1"/>
  <c r="AB202" i="14" s="1"/>
  <c r="AC202" i="14" s="1"/>
  <c r="J274" i="14"/>
  <c r="J275" i="14"/>
  <c r="K275" i="14" s="1"/>
  <c r="J22" i="14"/>
  <c r="K22" i="14" s="1"/>
  <c r="AB22" i="14" s="1"/>
  <c r="AC22" i="14" s="1"/>
  <c r="J30" i="14"/>
  <c r="K30" i="14" s="1"/>
  <c r="AB30" i="14" s="1"/>
  <c r="AC30" i="14" s="1"/>
  <c r="K44" i="14"/>
  <c r="AB44" i="14" s="1"/>
  <c r="AC44" i="14" s="1"/>
  <c r="K52" i="14"/>
  <c r="AB52" i="14" s="1"/>
  <c r="AC52" i="14" s="1"/>
  <c r="I89" i="14"/>
  <c r="J89" i="14" s="1"/>
  <c r="J107" i="14"/>
  <c r="K107" i="14" s="1"/>
  <c r="I116" i="14"/>
  <c r="J116" i="14" s="1"/>
  <c r="K116" i="14" s="1"/>
  <c r="K286" i="14"/>
  <c r="AB286" i="14" s="1"/>
  <c r="AC286" i="14" s="1"/>
  <c r="E7" i="14"/>
  <c r="I26" i="14"/>
  <c r="J26" i="14" s="1"/>
  <c r="J45" i="14"/>
  <c r="K45" i="14" s="1"/>
  <c r="J53" i="14"/>
  <c r="J56" i="14"/>
  <c r="K56" i="14" s="1"/>
  <c r="J57" i="14"/>
  <c r="K57" i="14" s="1"/>
  <c r="J60" i="14"/>
  <c r="J61" i="14"/>
  <c r="K61" i="14" s="1"/>
  <c r="AB61" i="14" s="1"/>
  <c r="AC61" i="14" s="1"/>
  <c r="J64" i="14"/>
  <c r="K64" i="14" s="1"/>
  <c r="J65" i="14"/>
  <c r="J68" i="14"/>
  <c r="J69" i="14"/>
  <c r="J72" i="14"/>
  <c r="J73" i="14"/>
  <c r="J76" i="14"/>
  <c r="J77" i="14"/>
  <c r="K77" i="14" s="1"/>
  <c r="AB77" i="14" s="1"/>
  <c r="AC77" i="14" s="1"/>
  <c r="J80" i="14"/>
  <c r="J84" i="14"/>
  <c r="K84" i="14" s="1"/>
  <c r="AB84" i="14" s="1"/>
  <c r="AC84" i="14" s="1"/>
  <c r="K87" i="14"/>
  <c r="AB87" i="14" s="1"/>
  <c r="AC87" i="14" s="1"/>
  <c r="M88" i="14"/>
  <c r="M86" i="14" s="1"/>
  <c r="K95" i="14"/>
  <c r="AB95" i="14" s="1"/>
  <c r="AC95" i="14" s="1"/>
  <c r="K110" i="14"/>
  <c r="AB110" i="14" s="1"/>
  <c r="AC110" i="14" s="1"/>
  <c r="K118" i="14"/>
  <c r="AB118" i="14" s="1"/>
  <c r="AC118" i="14" s="1"/>
  <c r="I125" i="14"/>
  <c r="J125" i="14" s="1"/>
  <c r="I132" i="14"/>
  <c r="J134" i="14"/>
  <c r="K134" i="14" s="1"/>
  <c r="AB134" i="14" s="1"/>
  <c r="AC134" i="14" s="1"/>
  <c r="I141" i="14"/>
  <c r="I156" i="14"/>
  <c r="J156" i="14" s="1"/>
  <c r="K162" i="14"/>
  <c r="AB162" i="14" s="1"/>
  <c r="AC162" i="14" s="1"/>
  <c r="J166" i="14"/>
  <c r="K166" i="14" s="1"/>
  <c r="J210" i="14"/>
  <c r="K210" i="14" s="1"/>
  <c r="AB210" i="14" s="1"/>
  <c r="AC210" i="14" s="1"/>
  <c r="I310" i="14"/>
  <c r="L8" i="14"/>
  <c r="M8" i="14" s="1"/>
  <c r="I15" i="14"/>
  <c r="K21" i="14"/>
  <c r="AB21" i="14" s="1"/>
  <c r="AC21" i="14" s="1"/>
  <c r="K25" i="14"/>
  <c r="AB25" i="14" s="1"/>
  <c r="AC25" i="14" s="1"/>
  <c r="K37" i="14"/>
  <c r="AB37" i="14" s="1"/>
  <c r="AC37" i="14" s="1"/>
  <c r="K41" i="14"/>
  <c r="AB41" i="14" s="1"/>
  <c r="AC41" i="14" s="1"/>
  <c r="M43" i="14"/>
  <c r="L43" i="14"/>
  <c r="I46" i="14"/>
  <c r="I50" i="14"/>
  <c r="J50" i="14" s="1"/>
  <c r="I54" i="14"/>
  <c r="I58" i="14"/>
  <c r="I62" i="14"/>
  <c r="I66" i="14"/>
  <c r="J66" i="14" s="1"/>
  <c r="I70" i="14"/>
  <c r="I74" i="14"/>
  <c r="I78" i="14"/>
  <c r="I82" i="14"/>
  <c r="J82" i="14" s="1"/>
  <c r="I86" i="14"/>
  <c r="J86" i="14" s="1"/>
  <c r="I88" i="14"/>
  <c r="J90" i="14"/>
  <c r="I92" i="14"/>
  <c r="J94" i="14"/>
  <c r="I96" i="14"/>
  <c r="J98" i="14"/>
  <c r="I100" i="14"/>
  <c r="J193" i="14"/>
  <c r="K193" i="14" s="1"/>
  <c r="J194" i="14"/>
  <c r="J216" i="14"/>
  <c r="K216" i="14" s="1"/>
  <c r="M226" i="14"/>
  <c r="M222" i="14" s="1"/>
  <c r="L222" i="14"/>
  <c r="K238" i="14"/>
  <c r="AB238" i="14" s="1"/>
  <c r="AC238" i="14" s="1"/>
  <c r="I245" i="14"/>
  <c r="J245" i="14" s="1"/>
  <c r="K245" i="14" s="1"/>
  <c r="J175" i="14"/>
  <c r="K175" i="14" s="1"/>
  <c r="AB175" i="14" s="1"/>
  <c r="AC175" i="14" s="1"/>
  <c r="I195" i="14"/>
  <c r="J195" i="14" s="1"/>
  <c r="I203" i="14"/>
  <c r="J203" i="14" s="1"/>
  <c r="I218" i="14"/>
  <c r="J218" i="14" s="1"/>
  <c r="J251" i="14"/>
  <c r="K251" i="14" s="1"/>
  <c r="AB251" i="14" s="1"/>
  <c r="AC251" i="14" s="1"/>
  <c r="I105" i="14"/>
  <c r="I109" i="14"/>
  <c r="I113" i="14"/>
  <c r="I117" i="14"/>
  <c r="I123" i="14"/>
  <c r="J123" i="14" s="1"/>
  <c r="I131" i="14"/>
  <c r="J131" i="14" s="1"/>
  <c r="I147" i="14"/>
  <c r="I163" i="14"/>
  <c r="J188" i="14"/>
  <c r="I190" i="14"/>
  <c r="J190" i="14" s="1"/>
  <c r="K190" i="14" s="1"/>
  <c r="J197" i="14"/>
  <c r="K197" i="14" s="1"/>
  <c r="J205" i="14"/>
  <c r="K205" i="14" s="1"/>
  <c r="AB205" i="14" s="1"/>
  <c r="AC205" i="14" s="1"/>
  <c r="J212" i="14"/>
  <c r="K212" i="14" s="1"/>
  <c r="J220" i="14"/>
  <c r="K220" i="14" s="1"/>
  <c r="AB220" i="14" s="1"/>
  <c r="AC220" i="14" s="1"/>
  <c r="I237" i="14"/>
  <c r="J237" i="14" s="1"/>
  <c r="K237" i="14" s="1"/>
  <c r="I240" i="14"/>
  <c r="J258" i="14"/>
  <c r="K258" i="14" s="1"/>
  <c r="J259" i="14"/>
  <c r="K259" i="14" s="1"/>
  <c r="AB259" i="14" s="1"/>
  <c r="AC259" i="14" s="1"/>
  <c r="I264" i="14"/>
  <c r="J264" i="14" s="1"/>
  <c r="K264" i="14" s="1"/>
  <c r="K294" i="14"/>
  <c r="I326" i="14"/>
  <c r="J326" i="14" s="1"/>
  <c r="J171" i="14"/>
  <c r="K171" i="14" s="1"/>
  <c r="J179" i="14"/>
  <c r="K179" i="14" s="1"/>
  <c r="J183" i="14"/>
  <c r="K183" i="14" s="1"/>
  <c r="M233" i="14"/>
  <c r="M228" i="14" s="1"/>
  <c r="L228" i="14"/>
  <c r="J250" i="14"/>
  <c r="K250" i="14" s="1"/>
  <c r="AB250" i="14" s="1"/>
  <c r="AC250" i="14" s="1"/>
  <c r="I256" i="14"/>
  <c r="J256" i="14" s="1"/>
  <c r="I299" i="14"/>
  <c r="K119" i="14"/>
  <c r="AB119" i="14" s="1"/>
  <c r="AC119" i="14" s="1"/>
  <c r="I120" i="14"/>
  <c r="J121" i="14"/>
  <c r="K121" i="14" s="1"/>
  <c r="K127" i="14"/>
  <c r="AB127" i="14" s="1"/>
  <c r="AC127" i="14" s="1"/>
  <c r="I128" i="14"/>
  <c r="J129" i="14"/>
  <c r="K129" i="14" s="1"/>
  <c r="K135" i="14"/>
  <c r="AB135" i="14" s="1"/>
  <c r="AC135" i="14" s="1"/>
  <c r="I136" i="14"/>
  <c r="J136" i="14" s="1"/>
  <c r="J137" i="14"/>
  <c r="K137" i="14" s="1"/>
  <c r="AC138" i="14"/>
  <c r="J139" i="14"/>
  <c r="K143" i="14"/>
  <c r="AB143" i="14" s="1"/>
  <c r="AC143" i="14" s="1"/>
  <c r="I144" i="14"/>
  <c r="J144" i="14" s="1"/>
  <c r="J145" i="14"/>
  <c r="K145" i="14" s="1"/>
  <c r="J147" i="14"/>
  <c r="K151" i="14"/>
  <c r="AB151" i="14" s="1"/>
  <c r="AC151" i="14" s="1"/>
  <c r="I152" i="14"/>
  <c r="J153" i="14"/>
  <c r="K153" i="14" s="1"/>
  <c r="J155" i="14"/>
  <c r="K159" i="14"/>
  <c r="AB159" i="14" s="1"/>
  <c r="AC159" i="14" s="1"/>
  <c r="I160" i="14"/>
  <c r="J161" i="14"/>
  <c r="K161" i="14" s="1"/>
  <c r="K167" i="14"/>
  <c r="AB167" i="14" s="1"/>
  <c r="AC167" i="14" s="1"/>
  <c r="J168" i="14"/>
  <c r="K169" i="14"/>
  <c r="AB169" i="14" s="1"/>
  <c r="AC169" i="14" s="1"/>
  <c r="J172" i="14"/>
  <c r="K172" i="14" s="1"/>
  <c r="AB172" i="14" s="1"/>
  <c r="AC172" i="14" s="1"/>
  <c r="I173" i="14"/>
  <c r="I174" i="14"/>
  <c r="J174" i="14" s="1"/>
  <c r="J176" i="14"/>
  <c r="K176" i="14" s="1"/>
  <c r="AB176" i="14" s="1"/>
  <c r="AC176" i="14" s="1"/>
  <c r="I177" i="14"/>
  <c r="J177" i="14" s="1"/>
  <c r="I178" i="14"/>
  <c r="J178" i="14" s="1"/>
  <c r="J180" i="14"/>
  <c r="K180" i="14" s="1"/>
  <c r="I181" i="14"/>
  <c r="J181" i="14" s="1"/>
  <c r="I182" i="14"/>
  <c r="J182" i="14" s="1"/>
  <c r="J184" i="14"/>
  <c r="I186" i="14"/>
  <c r="J186" i="14" s="1"/>
  <c r="J198" i="14"/>
  <c r="I199" i="14"/>
  <c r="J199" i="14" s="1"/>
  <c r="K199" i="14" s="1"/>
  <c r="J206" i="14"/>
  <c r="I207" i="14"/>
  <c r="M211" i="14"/>
  <c r="M210" i="14" s="1"/>
  <c r="L210" i="14"/>
  <c r="I214" i="14"/>
  <c r="J214" i="14" s="1"/>
  <c r="I222" i="14"/>
  <c r="J222" i="14" s="1"/>
  <c r="K222" i="14" s="1"/>
  <c r="K223" i="14"/>
  <c r="AB223" i="14" s="1"/>
  <c r="AC223" i="14" s="1"/>
  <c r="I225" i="14"/>
  <c r="J227" i="14"/>
  <c r="K227" i="14" s="1"/>
  <c r="AB227" i="14" s="1"/>
  <c r="AC227" i="14" s="1"/>
  <c r="I232" i="14"/>
  <c r="J232" i="14" s="1"/>
  <c r="J242" i="14"/>
  <c r="K242" i="14" s="1"/>
  <c r="AB242" i="14" s="1"/>
  <c r="AC242" i="14" s="1"/>
  <c r="J266" i="14"/>
  <c r="K266" i="14" s="1"/>
  <c r="I272" i="14"/>
  <c r="I226" i="14"/>
  <c r="J226" i="14" s="1"/>
  <c r="K226" i="14" s="1"/>
  <c r="I229" i="14"/>
  <c r="J229" i="14" s="1"/>
  <c r="K229" i="14" s="1"/>
  <c r="I252" i="14"/>
  <c r="I260" i="14"/>
  <c r="J260" i="14" s="1"/>
  <c r="I268" i="14"/>
  <c r="J268" i="14" s="1"/>
  <c r="I276" i="14"/>
  <c r="J276" i="14" s="1"/>
  <c r="I281" i="14"/>
  <c r="J281" i="14" s="1"/>
  <c r="K281" i="14" s="1"/>
  <c r="I282" i="14"/>
  <c r="J283" i="14"/>
  <c r="K283" i="14" s="1"/>
  <c r="AB283" i="14" s="1"/>
  <c r="AC283" i="14" s="1"/>
  <c r="I284" i="14"/>
  <c r="J284" i="14" s="1"/>
  <c r="K284" i="14" s="1"/>
  <c r="I289" i="14"/>
  <c r="J289" i="14" s="1"/>
  <c r="I290" i="14"/>
  <c r="J290" i="14" s="1"/>
  <c r="K290" i="14" s="1"/>
  <c r="J291" i="14"/>
  <c r="K291" i="14" s="1"/>
  <c r="I292" i="14"/>
  <c r="J292" i="14" s="1"/>
  <c r="K295" i="14"/>
  <c r="AB295" i="14" s="1"/>
  <c r="AC295" i="14" s="1"/>
  <c r="I297" i="14"/>
  <c r="J297" i="14" s="1"/>
  <c r="I315" i="14"/>
  <c r="J315" i="14" s="1"/>
  <c r="I342" i="14"/>
  <c r="J342" i="14" s="1"/>
  <c r="K342" i="14" s="1"/>
  <c r="J170" i="14"/>
  <c r="I185" i="14"/>
  <c r="J187" i="14"/>
  <c r="K187" i="14" s="1"/>
  <c r="I189" i="14"/>
  <c r="I192" i="14"/>
  <c r="I196" i="14"/>
  <c r="J196" i="14" s="1"/>
  <c r="I200" i="14"/>
  <c r="I204" i="14"/>
  <c r="J204" i="14" s="1"/>
  <c r="I208" i="14"/>
  <c r="J208" i="14" s="1"/>
  <c r="I211" i="14"/>
  <c r="I215" i="14"/>
  <c r="J215" i="14" s="1"/>
  <c r="I219" i="14"/>
  <c r="I233" i="14"/>
  <c r="J233" i="14" s="1"/>
  <c r="AC234" i="14"/>
  <c r="J236" i="14"/>
  <c r="K236" i="14" s="1"/>
  <c r="AB236" i="14" s="1"/>
  <c r="AC236" i="14" s="1"/>
  <c r="I241" i="14"/>
  <c r="J241" i="14" s="1"/>
  <c r="I244" i="14"/>
  <c r="J244" i="14" s="1"/>
  <c r="J246" i="14"/>
  <c r="J254" i="14"/>
  <c r="J262" i="14"/>
  <c r="K262" i="14" s="1"/>
  <c r="AB262" i="14" s="1"/>
  <c r="AC262" i="14" s="1"/>
  <c r="J270" i="14"/>
  <c r="I331" i="14"/>
  <c r="J331" i="14" s="1"/>
  <c r="K213" i="14"/>
  <c r="AB213" i="14" s="1"/>
  <c r="AC213" i="14" s="1"/>
  <c r="K217" i="14"/>
  <c r="AB217" i="14" s="1"/>
  <c r="AC217" i="14" s="1"/>
  <c r="K221" i="14"/>
  <c r="AB221" i="14" s="1"/>
  <c r="AC221" i="14" s="1"/>
  <c r="K231" i="14"/>
  <c r="AB231" i="14" s="1"/>
  <c r="AC231" i="14" s="1"/>
  <c r="K235" i="14"/>
  <c r="AB235" i="14" s="1"/>
  <c r="AC235" i="14" s="1"/>
  <c r="K239" i="14"/>
  <c r="AB239" i="14" s="1"/>
  <c r="AC239" i="14" s="1"/>
  <c r="K243" i="14"/>
  <c r="AB243" i="14" s="1"/>
  <c r="AC243" i="14" s="1"/>
  <c r="K247" i="14"/>
  <c r="AB247" i="14" s="1"/>
  <c r="AC247" i="14" s="1"/>
  <c r="I307" i="14"/>
  <c r="J307" i="14" s="1"/>
  <c r="I323" i="14"/>
  <c r="I339" i="14"/>
  <c r="J339" i="14" s="1"/>
  <c r="I191" i="14"/>
  <c r="K248" i="14"/>
  <c r="AB248" i="14" s="1"/>
  <c r="AC248" i="14" s="1"/>
  <c r="I249" i="14"/>
  <c r="J249" i="14" s="1"/>
  <c r="I253" i="14"/>
  <c r="J253" i="14" s="1"/>
  <c r="I257" i="14"/>
  <c r="I261" i="14"/>
  <c r="J261" i="14" s="1"/>
  <c r="I265" i="14"/>
  <c r="J265" i="14" s="1"/>
  <c r="I269" i="14"/>
  <c r="J269" i="14" s="1"/>
  <c r="I273" i="14"/>
  <c r="J273" i="14" s="1"/>
  <c r="I302" i="14"/>
  <c r="J302" i="14" s="1"/>
  <c r="I318" i="14"/>
  <c r="J318" i="14" s="1"/>
  <c r="I334" i="14"/>
  <c r="J334" i="14" s="1"/>
  <c r="K263" i="14"/>
  <c r="AB263" i="14" s="1"/>
  <c r="AC263" i="14" s="1"/>
  <c r="K267" i="14"/>
  <c r="AB267" i="14" s="1"/>
  <c r="AC267" i="14" s="1"/>
  <c r="K300" i="14"/>
  <c r="AB300" i="14" s="1"/>
  <c r="AC300" i="14" s="1"/>
  <c r="K324" i="14"/>
  <c r="AB324" i="14" s="1"/>
  <c r="AC324" i="14" s="1"/>
  <c r="K332" i="14"/>
  <c r="AB332" i="14" s="1"/>
  <c r="AC332" i="14" s="1"/>
  <c r="K340" i="14"/>
  <c r="AB340" i="14" s="1"/>
  <c r="AC340" i="14" s="1"/>
  <c r="J277" i="14"/>
  <c r="I280" i="14"/>
  <c r="J280" i="14" s="1"/>
  <c r="J285" i="14"/>
  <c r="K285" i="14" s="1"/>
  <c r="I288" i="14"/>
  <c r="J288" i="14" s="1"/>
  <c r="J293" i="14"/>
  <c r="I296" i="14"/>
  <c r="J296" i="14" s="1"/>
  <c r="J298" i="14"/>
  <c r="J346" i="14"/>
  <c r="K346" i="14" s="1"/>
  <c r="AB347" i="14"/>
  <c r="AC347" i="14" s="1"/>
  <c r="I303" i="14"/>
  <c r="J303" i="14" s="1"/>
  <c r="J306" i="14"/>
  <c r="K306" i="14" s="1"/>
  <c r="AB306" i="14" s="1"/>
  <c r="AC306" i="14" s="1"/>
  <c r="I311" i="14"/>
  <c r="J311" i="14" s="1"/>
  <c r="J314" i="14"/>
  <c r="K314" i="14" s="1"/>
  <c r="I319" i="14"/>
  <c r="J319" i="14" s="1"/>
  <c r="J322" i="14"/>
  <c r="K322" i="14" s="1"/>
  <c r="AB322" i="14" s="1"/>
  <c r="AC322" i="14" s="1"/>
  <c r="I327" i="14"/>
  <c r="J327" i="14" s="1"/>
  <c r="J330" i="14"/>
  <c r="K330" i="14" s="1"/>
  <c r="I335" i="14"/>
  <c r="J335" i="14" s="1"/>
  <c r="AC336" i="14"/>
  <c r="J338" i="14"/>
  <c r="K338" i="14" s="1"/>
  <c r="AB338" i="14" s="1"/>
  <c r="AC338" i="14" s="1"/>
  <c r="I343" i="14"/>
  <c r="J343" i="14" s="1"/>
  <c r="K309" i="14"/>
  <c r="AB309" i="14" s="1"/>
  <c r="AC309" i="14" s="1"/>
  <c r="K313" i="14"/>
  <c r="AB313" i="14" s="1"/>
  <c r="AC313" i="14" s="1"/>
  <c r="K317" i="14"/>
  <c r="AB317" i="14" s="1"/>
  <c r="AC317" i="14" s="1"/>
  <c r="K321" i="14"/>
  <c r="AB321" i="14" s="1"/>
  <c r="AC321" i="14" s="1"/>
  <c r="K345" i="14"/>
  <c r="AB345" i="14" s="1"/>
  <c r="AC345" i="14" s="1"/>
  <c r="K349" i="14"/>
  <c r="AB349" i="14" s="1"/>
  <c r="AC349" i="14" s="1"/>
  <c r="J350" i="14"/>
  <c r="AB153" i="14" l="1"/>
  <c r="AC153" i="14" s="1"/>
  <c r="AB137" i="14"/>
  <c r="AC137" i="14" s="1"/>
  <c r="AB346" i="14"/>
  <c r="AC346" i="14" s="1"/>
  <c r="AB314" i="14"/>
  <c r="AC314" i="14" s="1"/>
  <c r="AB201" i="14"/>
  <c r="AC201" i="14" s="1"/>
  <c r="AB149" i="14"/>
  <c r="AC149" i="14" s="1"/>
  <c r="AB294" i="14"/>
  <c r="AC294" i="14" s="1"/>
  <c r="K288" i="14"/>
  <c r="AB288" i="14" s="1"/>
  <c r="AC288" i="14" s="1"/>
  <c r="M9" i="14"/>
  <c r="K329" i="14"/>
  <c r="AB329" i="14" s="1"/>
  <c r="AC329" i="14" s="1"/>
  <c r="AB330" i="14"/>
  <c r="AC330" i="14" s="1"/>
  <c r="J341" i="14"/>
  <c r="K341" i="14" s="1"/>
  <c r="AB341" i="14" s="1"/>
  <c r="AC341" i="14" s="1"/>
  <c r="K147" i="14"/>
  <c r="AB147" i="14" s="1"/>
  <c r="AC147" i="14" s="1"/>
  <c r="K315" i="14"/>
  <c r="AB315" i="14" s="1"/>
  <c r="AC315" i="14" s="1"/>
  <c r="AB166" i="14"/>
  <c r="AC166" i="14" s="1"/>
  <c r="J165" i="14"/>
  <c r="K165" i="14" s="1"/>
  <c r="K33" i="14"/>
  <c r="AB33" i="14" s="1"/>
  <c r="AC33" i="14" s="1"/>
  <c r="K17" i="14"/>
  <c r="AB17" i="14" s="1"/>
  <c r="AC17" i="14" s="1"/>
  <c r="AB43" i="14"/>
  <c r="AC43" i="14" s="1"/>
  <c r="K29" i="14"/>
  <c r="AB29" i="14" s="1"/>
  <c r="AC29" i="14" s="1"/>
  <c r="K292" i="14"/>
  <c r="AB292" i="14" s="1"/>
  <c r="AC292" i="14" s="1"/>
  <c r="AB56" i="14"/>
  <c r="AC56" i="14" s="1"/>
  <c r="AB13" i="14"/>
  <c r="AC13" i="14" s="1"/>
  <c r="K274" i="14"/>
  <c r="AB274" i="14" s="1"/>
  <c r="AC274" i="14" s="1"/>
  <c r="J19" i="14"/>
  <c r="K19" i="14" s="1"/>
  <c r="AB209" i="14"/>
  <c r="AC209" i="14" s="1"/>
  <c r="J97" i="14"/>
  <c r="K97" i="14" s="1"/>
  <c r="AB97" i="14" s="1"/>
  <c r="AC97" i="14" s="1"/>
  <c r="K316" i="14"/>
  <c r="AB316" i="14" s="1"/>
  <c r="AC316" i="14" s="1"/>
  <c r="AB291" i="14"/>
  <c r="AC291" i="14" s="1"/>
  <c r="J252" i="14"/>
  <c r="K252" i="14" s="1"/>
  <c r="AB222" i="14"/>
  <c r="AC222" i="14" s="1"/>
  <c r="J207" i="14"/>
  <c r="K207" i="14" s="1"/>
  <c r="AB207" i="14" s="1"/>
  <c r="AC207" i="14" s="1"/>
  <c r="J173" i="14"/>
  <c r="K256" i="14"/>
  <c r="AB256" i="14" s="1"/>
  <c r="AC256" i="14" s="1"/>
  <c r="K198" i="14"/>
  <c r="AB198" i="14" s="1"/>
  <c r="AC198" i="14" s="1"/>
  <c r="J310" i="14"/>
  <c r="K310" i="14" s="1"/>
  <c r="K65" i="14"/>
  <c r="AB65" i="14" s="1"/>
  <c r="AC65" i="14" s="1"/>
  <c r="AB57" i="14"/>
  <c r="AC57" i="14" s="1"/>
  <c r="AB275" i="14"/>
  <c r="AC275" i="14" s="1"/>
  <c r="AB150" i="14"/>
  <c r="AC150" i="14" s="1"/>
  <c r="K126" i="14"/>
  <c r="AB126" i="14" s="1"/>
  <c r="AC126" i="14" s="1"/>
  <c r="K72" i="14"/>
  <c r="AB72" i="14" s="1"/>
  <c r="AC72" i="14" s="1"/>
  <c r="K304" i="14"/>
  <c r="AB304" i="14" s="1"/>
  <c r="AC304" i="14" s="1"/>
  <c r="J305" i="14"/>
  <c r="K305" i="14" s="1"/>
  <c r="AB107" i="14"/>
  <c r="AC107" i="14" s="1"/>
  <c r="AB180" i="14"/>
  <c r="AC180" i="14" s="1"/>
  <c r="K131" i="14"/>
  <c r="AB131" i="14" s="1"/>
  <c r="AC131" i="14" s="1"/>
  <c r="K73" i="14"/>
  <c r="AB73" i="14" s="1"/>
  <c r="AC73" i="14" s="1"/>
  <c r="K103" i="14"/>
  <c r="AB103" i="14" s="1"/>
  <c r="AC103" i="14" s="1"/>
  <c r="J23" i="14"/>
  <c r="K23" i="14" s="1"/>
  <c r="K350" i="14"/>
  <c r="AB350" i="14" s="1"/>
  <c r="AC350" i="14" s="1"/>
  <c r="AB281" i="14"/>
  <c r="AC281" i="14" s="1"/>
  <c r="K260" i="14"/>
  <c r="AB260" i="14" s="1"/>
  <c r="AC260" i="14" s="1"/>
  <c r="AB121" i="14"/>
  <c r="AC121" i="14" s="1"/>
  <c r="AB197" i="14"/>
  <c r="AC197" i="14" s="1"/>
  <c r="L351" i="14"/>
  <c r="AB45" i="14"/>
  <c r="AC45" i="14" s="1"/>
  <c r="L7" i="14"/>
  <c r="M7" i="14" s="1"/>
  <c r="AB112" i="14"/>
  <c r="AC112" i="14" s="1"/>
  <c r="K293" i="14"/>
  <c r="AB293" i="14" s="1"/>
  <c r="AC293" i="14" s="1"/>
  <c r="K277" i="14"/>
  <c r="AB277" i="14" s="1"/>
  <c r="AC277" i="14" s="1"/>
  <c r="J257" i="14"/>
  <c r="K257" i="14" s="1"/>
  <c r="K270" i="14"/>
  <c r="AB270" i="14" s="1"/>
  <c r="AC270" i="14" s="1"/>
  <c r="K218" i="14"/>
  <c r="AB218" i="14" s="1"/>
  <c r="AC218" i="14" s="1"/>
  <c r="K246" i="14"/>
  <c r="AB246" i="14" s="1"/>
  <c r="AC246" i="14" s="1"/>
  <c r="K195" i="14"/>
  <c r="AB195" i="14" s="1"/>
  <c r="AC195" i="14" s="1"/>
  <c r="K298" i="14"/>
  <c r="AB298" i="14" s="1"/>
  <c r="AC298" i="14" s="1"/>
  <c r="J323" i="14"/>
  <c r="K323" i="14" s="1"/>
  <c r="AB323" i="14" s="1"/>
  <c r="AC323" i="14" s="1"/>
  <c r="K254" i="14"/>
  <c r="AB254" i="14" s="1"/>
  <c r="AC254" i="14" s="1"/>
  <c r="K297" i="14"/>
  <c r="AB297" i="14" s="1"/>
  <c r="AC297" i="14" s="1"/>
  <c r="AB290" i="14"/>
  <c r="AC290" i="14" s="1"/>
  <c r="K203" i="14"/>
  <c r="AB203" i="14" s="1"/>
  <c r="AC203" i="14" s="1"/>
  <c r="J109" i="14"/>
  <c r="K109" i="14" s="1"/>
  <c r="K53" i="14"/>
  <c r="AB53" i="14" s="1"/>
  <c r="AC53" i="14" s="1"/>
  <c r="J42" i="14"/>
  <c r="J108" i="14"/>
  <c r="K296" i="14"/>
  <c r="AB296" i="14" s="1"/>
  <c r="AC296" i="14" s="1"/>
  <c r="K334" i="14"/>
  <c r="AB334" i="14" s="1"/>
  <c r="AC334" i="14" s="1"/>
  <c r="K318" i="14"/>
  <c r="AB318" i="14" s="1"/>
  <c r="AC318" i="14" s="1"/>
  <c r="K302" i="14"/>
  <c r="AB302" i="14" s="1"/>
  <c r="AC302" i="14" s="1"/>
  <c r="K269" i="14"/>
  <c r="AB269" i="14" s="1"/>
  <c r="AC269" i="14" s="1"/>
  <c r="K265" i="14"/>
  <c r="AB265" i="14" s="1"/>
  <c r="AC265" i="14" s="1"/>
  <c r="K261" i="14"/>
  <c r="AB261" i="14" s="1"/>
  <c r="AC261" i="14" s="1"/>
  <c r="J191" i="14"/>
  <c r="K191" i="14" s="1"/>
  <c r="AB191" i="14" s="1"/>
  <c r="AC191" i="14" s="1"/>
  <c r="K339" i="14"/>
  <c r="AB339" i="14" s="1"/>
  <c r="AC339" i="14" s="1"/>
  <c r="K307" i="14"/>
  <c r="AB307" i="14" s="1"/>
  <c r="AC307" i="14" s="1"/>
  <c r="K331" i="14"/>
  <c r="AB331" i="14" s="1"/>
  <c r="AC331" i="14" s="1"/>
  <c r="J219" i="14"/>
  <c r="K219" i="14" s="1"/>
  <c r="AB219" i="14" s="1"/>
  <c r="AC219" i="14" s="1"/>
  <c r="J211" i="14"/>
  <c r="K211" i="14" s="1"/>
  <c r="AB211" i="14" s="1"/>
  <c r="AC211" i="14" s="1"/>
  <c r="K196" i="14"/>
  <c r="AB196" i="14" s="1"/>
  <c r="AC196" i="14" s="1"/>
  <c r="J192" i="14"/>
  <c r="K192" i="14" s="1"/>
  <c r="K170" i="14"/>
  <c r="AB170" i="14" s="1"/>
  <c r="AC170" i="14" s="1"/>
  <c r="AB342" i="14"/>
  <c r="AC342" i="14" s="1"/>
  <c r="K289" i="14"/>
  <c r="AB289" i="14" s="1"/>
  <c r="AC289" i="14" s="1"/>
  <c r="AB284" i="14"/>
  <c r="AC284" i="14" s="1"/>
  <c r="J282" i="14"/>
  <c r="K276" i="14"/>
  <c r="AB276" i="14" s="1"/>
  <c r="AC276" i="14" s="1"/>
  <c r="K268" i="14"/>
  <c r="AB268" i="14" s="1"/>
  <c r="AC268" i="14" s="1"/>
  <c r="K244" i="14"/>
  <c r="AB244" i="14" s="1"/>
  <c r="AC244" i="14" s="1"/>
  <c r="AB229" i="14"/>
  <c r="AC229" i="14" s="1"/>
  <c r="AB226" i="14"/>
  <c r="AC226" i="14" s="1"/>
  <c r="J272" i="14"/>
  <c r="K272" i="14" s="1"/>
  <c r="AB266" i="14"/>
  <c r="AC266" i="14" s="1"/>
  <c r="K232" i="14"/>
  <c r="AB232" i="14" s="1"/>
  <c r="AC232" i="14" s="1"/>
  <c r="K214" i="14"/>
  <c r="AB214" i="14" s="1"/>
  <c r="AC214" i="14" s="1"/>
  <c r="AB199" i="14"/>
  <c r="AC199" i="14" s="1"/>
  <c r="K186" i="14"/>
  <c r="AB186" i="14" s="1"/>
  <c r="AC186" i="14" s="1"/>
  <c r="K182" i="14"/>
  <c r="AB182" i="14" s="1"/>
  <c r="AC182" i="14" s="1"/>
  <c r="K181" i="14"/>
  <c r="AB181" i="14" s="1"/>
  <c r="AC181" i="14" s="1"/>
  <c r="K178" i="14"/>
  <c r="AB178" i="14" s="1"/>
  <c r="AC178" i="14" s="1"/>
  <c r="K177" i="14"/>
  <c r="AB177" i="14" s="1"/>
  <c r="AC177" i="14" s="1"/>
  <c r="K174" i="14"/>
  <c r="AB174" i="14" s="1"/>
  <c r="AC174" i="14" s="1"/>
  <c r="J163" i="14"/>
  <c r="K163" i="14" s="1"/>
  <c r="AB145" i="14"/>
  <c r="AC145" i="14" s="1"/>
  <c r="J299" i="14"/>
  <c r="K299" i="14" s="1"/>
  <c r="AB299" i="14" s="1"/>
  <c r="AC299" i="14" s="1"/>
  <c r="AB187" i="14"/>
  <c r="AC187" i="14" s="1"/>
  <c r="AB179" i="14"/>
  <c r="AC179" i="14" s="1"/>
  <c r="K155" i="14"/>
  <c r="AB155" i="14" s="1"/>
  <c r="AC155" i="14" s="1"/>
  <c r="K139" i="14"/>
  <c r="AB139" i="14" s="1"/>
  <c r="AC139" i="14" s="1"/>
  <c r="K326" i="14"/>
  <c r="AB326" i="14" s="1"/>
  <c r="AC326" i="14" s="1"/>
  <c r="AB264" i="14"/>
  <c r="AC264" i="14" s="1"/>
  <c r="J240" i="14"/>
  <c r="K240" i="14" s="1"/>
  <c r="AB237" i="14"/>
  <c r="AC237" i="14" s="1"/>
  <c r="AB212" i="14"/>
  <c r="AC212" i="14" s="1"/>
  <c r="K206" i="14"/>
  <c r="AB206" i="14" s="1"/>
  <c r="AC206" i="14" s="1"/>
  <c r="K184" i="14"/>
  <c r="AB184" i="14" s="1"/>
  <c r="AC184" i="14" s="1"/>
  <c r="J160" i="14"/>
  <c r="J120" i="14"/>
  <c r="K120" i="14" s="1"/>
  <c r="AB120" i="14" s="1"/>
  <c r="AC120" i="14" s="1"/>
  <c r="J105" i="14"/>
  <c r="K105" i="14" s="1"/>
  <c r="AB193" i="14"/>
  <c r="AC193" i="14" s="1"/>
  <c r="K98" i="14"/>
  <c r="AB98" i="14" s="1"/>
  <c r="AC98" i="14" s="1"/>
  <c r="K90" i="14"/>
  <c r="AB90" i="14" s="1"/>
  <c r="AC90" i="14" s="1"/>
  <c r="J70" i="14"/>
  <c r="K70" i="14" s="1"/>
  <c r="AB70" i="14" s="1"/>
  <c r="AC70" i="14" s="1"/>
  <c r="J54" i="14"/>
  <c r="K54" i="14" s="1"/>
  <c r="AB54" i="14" s="1"/>
  <c r="AC54" i="14" s="1"/>
  <c r="M351" i="14"/>
  <c r="K80" i="14"/>
  <c r="AB80" i="14" s="1"/>
  <c r="AC80" i="14" s="1"/>
  <c r="AB99" i="14"/>
  <c r="AC99" i="14" s="1"/>
  <c r="J81" i="14"/>
  <c r="K81" i="14" s="1"/>
  <c r="AB81" i="14" s="1"/>
  <c r="AC81" i="14" s="1"/>
  <c r="K51" i="14"/>
  <c r="AB51" i="14" s="1"/>
  <c r="AC51" i="14" s="1"/>
  <c r="K35" i="14"/>
  <c r="AB35" i="14" s="1"/>
  <c r="AC35" i="14" s="1"/>
  <c r="J157" i="14"/>
  <c r="K142" i="14"/>
  <c r="AB142" i="14" s="1"/>
  <c r="AC142" i="14" s="1"/>
  <c r="K86" i="14"/>
  <c r="AB86" i="14" s="1"/>
  <c r="AC86" i="14" s="1"/>
  <c r="K69" i="14"/>
  <c r="AB69" i="14" s="1"/>
  <c r="AC69" i="14" s="1"/>
  <c r="J148" i="14"/>
  <c r="K148" i="14" s="1"/>
  <c r="AB148" i="14" s="1"/>
  <c r="AC148" i="14" s="1"/>
  <c r="K273" i="14"/>
  <c r="AB273" i="14" s="1"/>
  <c r="AC273" i="14" s="1"/>
  <c r="K249" i="14"/>
  <c r="AB249" i="14" s="1"/>
  <c r="AC249" i="14" s="1"/>
  <c r="AB285" i="14"/>
  <c r="AC285" i="14" s="1"/>
  <c r="J189" i="14"/>
  <c r="K189" i="14" s="1"/>
  <c r="J185" i="14"/>
  <c r="K185" i="14" s="1"/>
  <c r="AB185" i="14" s="1"/>
  <c r="AC185" i="14" s="1"/>
  <c r="K136" i="14"/>
  <c r="AB136" i="14" s="1"/>
  <c r="AC136" i="14" s="1"/>
  <c r="AB258" i="14"/>
  <c r="AC258" i="14" s="1"/>
  <c r="J225" i="14"/>
  <c r="K225" i="14" s="1"/>
  <c r="AB225" i="14" s="1"/>
  <c r="AC225" i="14" s="1"/>
  <c r="AB190" i="14"/>
  <c r="AC190" i="14" s="1"/>
  <c r="K188" i="14"/>
  <c r="AB188" i="14" s="1"/>
  <c r="AC188" i="14" s="1"/>
  <c r="K168" i="14"/>
  <c r="AB168" i="14" s="1"/>
  <c r="AC168" i="14" s="1"/>
  <c r="J152" i="14"/>
  <c r="K152" i="14" s="1"/>
  <c r="J117" i="14"/>
  <c r="K117" i="14" s="1"/>
  <c r="K123" i="14"/>
  <c r="AB123" i="14" s="1"/>
  <c r="AC123" i="14" s="1"/>
  <c r="AB216" i="14"/>
  <c r="AC216" i="14" s="1"/>
  <c r="K194" i="14"/>
  <c r="AB194" i="14" s="1"/>
  <c r="AC194" i="14" s="1"/>
  <c r="J88" i="14"/>
  <c r="K88" i="14" s="1"/>
  <c r="AB88" i="14" s="1"/>
  <c r="AC88" i="14" s="1"/>
  <c r="J74" i="14"/>
  <c r="K74" i="14" s="1"/>
  <c r="J58" i="14"/>
  <c r="K156" i="14"/>
  <c r="AB156" i="14" s="1"/>
  <c r="AC156" i="14" s="1"/>
  <c r="AB116" i="14"/>
  <c r="AC116" i="14" s="1"/>
  <c r="K111" i="14"/>
  <c r="AB111" i="14" s="1"/>
  <c r="AC111" i="14" s="1"/>
  <c r="J96" i="14"/>
  <c r="J124" i="14"/>
  <c r="I11" i="14"/>
  <c r="I9" i="14" s="1"/>
  <c r="J18" i="14"/>
  <c r="K140" i="14"/>
  <c r="AB140" i="14" s="1"/>
  <c r="AC140" i="14" s="1"/>
  <c r="K215" i="14"/>
  <c r="AB215" i="14" s="1"/>
  <c r="AC215" i="14" s="1"/>
  <c r="K208" i="14"/>
  <c r="AB208" i="14" s="1"/>
  <c r="AC208" i="14" s="1"/>
  <c r="J100" i="14"/>
  <c r="K125" i="14"/>
  <c r="AB125" i="14" s="1"/>
  <c r="AC125" i="14" s="1"/>
  <c r="K343" i="14"/>
  <c r="AB343" i="14" s="1"/>
  <c r="AC343" i="14" s="1"/>
  <c r="K335" i="14"/>
  <c r="AB335" i="14" s="1"/>
  <c r="AC335" i="14" s="1"/>
  <c r="K327" i="14"/>
  <c r="AB327" i="14" s="1"/>
  <c r="AC327" i="14" s="1"/>
  <c r="K319" i="14"/>
  <c r="AB319" i="14" s="1"/>
  <c r="AC319" i="14" s="1"/>
  <c r="K311" i="14"/>
  <c r="AB311" i="14" s="1"/>
  <c r="AC311" i="14" s="1"/>
  <c r="K303" i="14"/>
  <c r="AB303" i="14" s="1"/>
  <c r="AC303" i="14" s="1"/>
  <c r="K280" i="14"/>
  <c r="AB280" i="14" s="1"/>
  <c r="AC280" i="14" s="1"/>
  <c r="K253" i="14"/>
  <c r="AB253" i="14" s="1"/>
  <c r="AC253" i="14" s="1"/>
  <c r="K241" i="14"/>
  <c r="AB241" i="14" s="1"/>
  <c r="AC241" i="14" s="1"/>
  <c r="K233" i="14"/>
  <c r="AB233" i="14" s="1"/>
  <c r="AC233" i="14" s="1"/>
  <c r="K204" i="14"/>
  <c r="AB204" i="14" s="1"/>
  <c r="AC204" i="14" s="1"/>
  <c r="J200" i="14"/>
  <c r="AB161" i="14"/>
  <c r="AC161" i="14" s="1"/>
  <c r="K144" i="14"/>
  <c r="AB144" i="14" s="1"/>
  <c r="AC144" i="14" s="1"/>
  <c r="AB129" i="14"/>
  <c r="AC129" i="14" s="1"/>
  <c r="AB183" i="14"/>
  <c r="AC183" i="14" s="1"/>
  <c r="AB171" i="14"/>
  <c r="AC171" i="14" s="1"/>
  <c r="J128" i="14"/>
  <c r="K128" i="14" s="1"/>
  <c r="AB128" i="14" s="1"/>
  <c r="AC128" i="14" s="1"/>
  <c r="J113" i="14"/>
  <c r="K113" i="14" s="1"/>
  <c r="AB245" i="14"/>
  <c r="AC245" i="14" s="1"/>
  <c r="K94" i="14"/>
  <c r="AB94" i="14" s="1"/>
  <c r="AC94" i="14" s="1"/>
  <c r="K82" i="14"/>
  <c r="AB82" i="14" s="1"/>
  <c r="AC82" i="14" s="1"/>
  <c r="J78" i="14"/>
  <c r="K66" i="14"/>
  <c r="AB66" i="14" s="1"/>
  <c r="AC66" i="14" s="1"/>
  <c r="J62" i="14"/>
  <c r="K62" i="14" s="1"/>
  <c r="K50" i="14"/>
  <c r="AB50" i="14" s="1"/>
  <c r="AC50" i="14" s="1"/>
  <c r="J46" i="14"/>
  <c r="K46" i="14" s="1"/>
  <c r="I8" i="14"/>
  <c r="J15" i="14"/>
  <c r="J141" i="14"/>
  <c r="K141" i="14" s="1"/>
  <c r="J132" i="14"/>
  <c r="K132" i="14" s="1"/>
  <c r="AB132" i="14" s="1"/>
  <c r="AC132" i="14" s="1"/>
  <c r="K104" i="14"/>
  <c r="AB104" i="14" s="1"/>
  <c r="AC104" i="14" s="1"/>
  <c r="J92" i="14"/>
  <c r="K92" i="14" s="1"/>
  <c r="AB92" i="14" s="1"/>
  <c r="AC92" i="14" s="1"/>
  <c r="K75" i="14"/>
  <c r="AB75" i="14" s="1"/>
  <c r="AC75" i="14" s="1"/>
  <c r="J39" i="14"/>
  <c r="K39" i="14" s="1"/>
  <c r="AB164" i="14"/>
  <c r="AC164" i="14" s="1"/>
  <c r="K158" i="14"/>
  <c r="AB158" i="14" s="1"/>
  <c r="AC158" i="14" s="1"/>
  <c r="AB64" i="14"/>
  <c r="AC64" i="14" s="1"/>
  <c r="K59" i="14"/>
  <c r="AB59" i="14" s="1"/>
  <c r="AC59" i="14" s="1"/>
  <c r="K67" i="14"/>
  <c r="AB67" i="14" s="1"/>
  <c r="AC67" i="14" s="1"/>
  <c r="K60" i="14"/>
  <c r="AB60" i="14" s="1"/>
  <c r="AC60" i="14" s="1"/>
  <c r="AB79" i="14"/>
  <c r="AC79" i="14" s="1"/>
  <c r="AB71" i="14"/>
  <c r="AC71" i="14" s="1"/>
  <c r="AB63" i="14"/>
  <c r="AC63" i="14" s="1"/>
  <c r="AB55" i="14"/>
  <c r="AC55" i="14" s="1"/>
  <c r="AB31" i="14"/>
  <c r="AC31" i="14" s="1"/>
  <c r="AB27" i="14"/>
  <c r="AC27" i="14" s="1"/>
  <c r="J49" i="14"/>
  <c r="K76" i="14"/>
  <c r="AB76" i="14" s="1"/>
  <c r="AC76" i="14" s="1"/>
  <c r="AB40" i="14"/>
  <c r="AC40" i="14" s="1"/>
  <c r="J34" i="14"/>
  <c r="K34" i="14" s="1"/>
  <c r="K26" i="14"/>
  <c r="AB26" i="14" s="1"/>
  <c r="AC26" i="14" s="1"/>
  <c r="AB14" i="14"/>
  <c r="AC14" i="14" s="1"/>
  <c r="K89" i="14"/>
  <c r="AB89" i="14" s="1"/>
  <c r="AC89" i="14" s="1"/>
  <c r="K68" i="14"/>
  <c r="AB68" i="14" s="1"/>
  <c r="AC68" i="14" s="1"/>
  <c r="K102" i="14"/>
  <c r="AB102" i="14" s="1"/>
  <c r="AC102" i="14" s="1"/>
  <c r="J85" i="14"/>
  <c r="AB16" i="14"/>
  <c r="AC16" i="14" s="1"/>
  <c r="J38" i="14"/>
  <c r="AB93" i="14"/>
  <c r="AC93" i="14" s="1"/>
  <c r="AB36" i="14"/>
  <c r="AC36" i="14" s="1"/>
  <c r="AB165" i="14" l="1"/>
  <c r="AC165" i="14" s="1"/>
  <c r="I7" i="14"/>
  <c r="AB305" i="14"/>
  <c r="AC305" i="14" s="1"/>
  <c r="AB23" i="14"/>
  <c r="AC23" i="14" s="1"/>
  <c r="AB34" i="14"/>
  <c r="AC34" i="14" s="1"/>
  <c r="AB113" i="14"/>
  <c r="AC113" i="14" s="1"/>
  <c r="AB310" i="14"/>
  <c r="AC310" i="14" s="1"/>
  <c r="AB105" i="14"/>
  <c r="AC105" i="14" s="1"/>
  <c r="AB240" i="14"/>
  <c r="AC240" i="14" s="1"/>
  <c r="AB272" i="14"/>
  <c r="AC272" i="14" s="1"/>
  <c r="K282" i="14"/>
  <c r="AB282" i="14" s="1"/>
  <c r="AC282" i="14" s="1"/>
  <c r="AB252" i="14"/>
  <c r="AC252" i="14" s="1"/>
  <c r="AB19" i="14"/>
  <c r="AC19" i="14" s="1"/>
  <c r="K49" i="14"/>
  <c r="AB49" i="14" s="1"/>
  <c r="AC49" i="14" s="1"/>
  <c r="K173" i="14"/>
  <c r="AB173" i="14" s="1"/>
  <c r="AC173" i="14" s="1"/>
  <c r="J8" i="14"/>
  <c r="AB163" i="14"/>
  <c r="AC163" i="14" s="1"/>
  <c r="K38" i="14"/>
  <c r="AB38" i="14" s="1"/>
  <c r="AC38" i="14" s="1"/>
  <c r="AB39" i="14"/>
  <c r="AC39" i="14" s="1"/>
  <c r="K85" i="14"/>
  <c r="AB85" i="14" s="1"/>
  <c r="AC85" i="14" s="1"/>
  <c r="AB141" i="14"/>
  <c r="AC141" i="14" s="1"/>
  <c r="AB192" i="14"/>
  <c r="AC192" i="14" s="1"/>
  <c r="AB74" i="14"/>
  <c r="AC74" i="14" s="1"/>
  <c r="AB117" i="14"/>
  <c r="AC117" i="14" s="1"/>
  <c r="K42" i="14"/>
  <c r="AB42" i="14" s="1"/>
  <c r="AC42" i="14" s="1"/>
  <c r="AB257" i="14"/>
  <c r="AC257" i="14" s="1"/>
  <c r="K100" i="14"/>
  <c r="AB100" i="14" s="1"/>
  <c r="AC100" i="14" s="1"/>
  <c r="J11" i="14"/>
  <c r="J9" i="14" s="1"/>
  <c r="AB62" i="14"/>
  <c r="AC62" i="14" s="1"/>
  <c r="K18" i="14"/>
  <c r="K124" i="14"/>
  <c r="AB124" i="14" s="1"/>
  <c r="AC124" i="14" s="1"/>
  <c r="K78" i="14"/>
  <c r="AB78" i="14" s="1"/>
  <c r="AC78" i="14" s="1"/>
  <c r="K96" i="14"/>
  <c r="AB96" i="14" s="1"/>
  <c r="AC96" i="14" s="1"/>
  <c r="K200" i="14"/>
  <c r="AB200" i="14" s="1"/>
  <c r="AC200" i="14" s="1"/>
  <c r="K157" i="14"/>
  <c r="AB157" i="14" s="1"/>
  <c r="AC157" i="14" s="1"/>
  <c r="K58" i="14"/>
  <c r="AB58" i="14" s="1"/>
  <c r="AC58" i="14" s="1"/>
  <c r="K160" i="14"/>
  <c r="AB351" i="14" s="1"/>
  <c r="AC351" i="14" s="1"/>
  <c r="K108" i="14"/>
  <c r="AB108" i="14" s="1"/>
  <c r="AC108" i="14" s="1"/>
  <c r="AB109" i="14"/>
  <c r="AC109" i="14" s="1"/>
  <c r="AB152" i="14"/>
  <c r="AC152" i="14" s="1"/>
  <c r="K15" i="14"/>
  <c r="AB46" i="14"/>
  <c r="AC46" i="14" s="1"/>
  <c r="AB18" i="14"/>
  <c r="AC18" i="14" s="1"/>
  <c r="AB189" i="14"/>
  <c r="AC189" i="14" s="1"/>
  <c r="K8" i="14" l="1"/>
  <c r="J7" i="14"/>
  <c r="AB160" i="14"/>
  <c r="AC160" i="14" s="1"/>
  <c r="AB15" i="14"/>
  <c r="AC15" i="14" s="1"/>
  <c r="K11" i="14"/>
  <c r="K9" i="14" s="1"/>
  <c r="K7" i="14" s="1"/>
  <c r="D218" i="12" l="1"/>
  <c r="F218" i="12"/>
  <c r="L218" i="12" l="1"/>
  <c r="I218" i="12"/>
  <c r="N218" i="12"/>
  <c r="K218" i="12"/>
  <c r="H218" i="12"/>
  <c r="G218" i="12"/>
  <c r="J218" i="12"/>
  <c r="E218" i="12"/>
  <c r="M218" i="12"/>
  <c r="G8" i="9"/>
  <c r="C8" i="9"/>
  <c r="C7" i="9" s="1"/>
  <c r="Q125" i="3"/>
  <c r="L185" i="9" l="1"/>
  <c r="F8" i="9"/>
  <c r="K180" i="4" l="1"/>
</calcChain>
</file>

<file path=xl/comments1.xml><?xml version="1.0" encoding="utf-8"?>
<comments xmlns="http://schemas.openxmlformats.org/spreadsheetml/2006/main">
  <authors>
    <author>TCKH01</author>
  </authors>
  <commentList>
    <comment ref="D304" authorId="0" shapeId="0">
      <text>
        <r>
          <rPr>
            <b/>
            <sz val="9"/>
            <color indexed="81"/>
            <rFont val="Tahoma"/>
            <family val="2"/>
          </rPr>
          <t>TCKH01:</t>
        </r>
        <r>
          <rPr>
            <sz val="9"/>
            <color indexed="81"/>
            <rFont val="Tahoma"/>
            <family val="2"/>
          </rPr>
          <t xml:space="preserve">
Trụ sở hành chính + trụ sở BCH Quân sự xã Lam Vỹ (mới xây dựng 2024 tại thửa đất đối diện UBND xã)</t>
        </r>
      </text>
    </comment>
  </commentList>
</comments>
</file>

<file path=xl/sharedStrings.xml><?xml version="1.0" encoding="utf-8"?>
<sst xmlns="http://schemas.openxmlformats.org/spreadsheetml/2006/main" count="2158" uniqueCount="978">
  <si>
    <t>Hiện trạng</t>
  </si>
  <si>
    <t>x</t>
  </si>
  <si>
    <t xml:space="preserve">Phụ lục 2.1 </t>
  </si>
  <si>
    <t xml:space="preserve">THỐNG KÊ HIỆN TRẠNG ĐVHC CẤP XÃ </t>
  </si>
  <si>
    <t>Số TT</t>
  </si>
  <si>
    <t xml:space="preserve">Tên ĐVHC </t>
  </si>
  <si>
    <t>Diện tích tự nhiên</t>
  </si>
  <si>
    <t>Quy mô dân số</t>
  </si>
  <si>
    <t>Khu vực miền núi, vùng cao</t>
  </si>
  <si>
    <t xml:space="preserve">Khu vực hải đảo </t>
  </si>
  <si>
    <r>
      <t xml:space="preserve">Yếu tố đặc thù </t>
    </r>
    <r>
      <rPr>
        <sz val="10"/>
        <rFont val="Times New Roman"/>
        <family val="1"/>
      </rPr>
      <t>(nếu có)</t>
    </r>
  </si>
  <si>
    <t>Thuộc diện sắp xếp</t>
  </si>
  <si>
    <t>Tiêu chuẩn theo NQ 1211</t>
  </si>
  <si>
    <t>Tiêu chuẩn theo NQ mới</t>
  </si>
  <si>
    <r>
      <t xml:space="preserve">Diện tích
 </t>
    </r>
    <r>
      <rPr>
        <sz val="12"/>
        <rFont val="Times New Roman"/>
        <family val="1"/>
      </rPr>
      <t>(km2)</t>
    </r>
  </si>
  <si>
    <r>
      <t xml:space="preserve">Tỷ lệ </t>
    </r>
    <r>
      <rPr>
        <sz val="12"/>
        <rFont val="Times New Roman"/>
        <family val="1"/>
      </rPr>
      <t>(%)</t>
    </r>
  </si>
  <si>
    <r>
      <t xml:space="preserve">Quy mô dân số </t>
    </r>
    <r>
      <rPr>
        <sz val="12"/>
        <color theme="1"/>
        <rFont val="Times New Roman"/>
        <family val="1"/>
      </rPr>
      <t>(người)</t>
    </r>
  </si>
  <si>
    <t>Diện tích (km2)</t>
  </si>
  <si>
    <t>Dân số (người)</t>
  </si>
  <si>
    <t>I</t>
  </si>
  <si>
    <t>1.10</t>
  </si>
  <si>
    <t>1.11</t>
  </si>
  <si>
    <t>II</t>
  </si>
  <si>
    <t>1.12</t>
  </si>
  <si>
    <t>1.13</t>
  </si>
  <si>
    <t>1.14</t>
  </si>
  <si>
    <t>Xã Mỹ Yên</t>
  </si>
  <si>
    <t>1.15</t>
  </si>
  <si>
    <t>1.16</t>
  </si>
  <si>
    <t>1.17</t>
  </si>
  <si>
    <t>Thị trấn</t>
  </si>
  <si>
    <t>III</t>
  </si>
  <si>
    <t>IV</t>
  </si>
  <si>
    <t>Xã Tân Hòa</t>
  </si>
  <si>
    <t>Xã Tân Thành</t>
  </si>
  <si>
    <t>V</t>
  </si>
  <si>
    <t>Xã Tân Long</t>
  </si>
  <si>
    <t>VI</t>
  </si>
  <si>
    <t>VII</t>
  </si>
  <si>
    <t>VIII</t>
  </si>
  <si>
    <t>Xã Bình Thành</t>
  </si>
  <si>
    <t>IX</t>
  </si>
  <si>
    <t xml:space="preserve">THỐNG KÊ ĐVHC CẤP XÃ KHÔNG THỰC HIỆN SẮP XẾP </t>
  </si>
  <si>
    <r>
      <t xml:space="preserve">Yếu tố đặc thù </t>
    </r>
    <r>
      <rPr>
        <sz val="10"/>
        <color theme="1"/>
        <rFont val="Times New Roman"/>
        <family val="1"/>
      </rPr>
      <t>(nếu có)</t>
    </r>
  </si>
  <si>
    <r>
      <t xml:space="preserve">Diện tích
 </t>
    </r>
    <r>
      <rPr>
        <sz val="12"/>
        <color theme="1"/>
        <rFont val="Times New Roman"/>
        <family val="1"/>
      </rPr>
      <t>(km2)</t>
    </r>
  </si>
  <si>
    <r>
      <t xml:space="preserve">Tỷ lệ 
</t>
    </r>
    <r>
      <rPr>
        <sz val="12"/>
        <color theme="1"/>
        <rFont val="Times New Roman"/>
        <family val="1"/>
      </rPr>
      <t>(%)</t>
    </r>
  </si>
  <si>
    <t>HUYỆN VÕ NHAI</t>
  </si>
  <si>
    <t>Phụ lục 2.3</t>
  </si>
  <si>
    <t>Số ĐVHC
 cấp xã giảm</t>
  </si>
  <si>
    <t xml:space="preserve">Quy mô dân số </t>
  </si>
  <si>
    <t>X. Đại Phúc</t>
  </si>
  <si>
    <t>P. Phổ Yên</t>
  </si>
  <si>
    <t>X. Đồng Hỷ</t>
  </si>
  <si>
    <t>X. Võ Nhai</t>
  </si>
  <si>
    <t>Đơn vị hành chính cấp xã</t>
  </si>
  <si>
    <t>Số lượng ĐVHC hiện nay</t>
  </si>
  <si>
    <t>Số lượng ĐVHC đạt tiêu chuẩn không thực hiện sắp xếp</t>
  </si>
  <si>
    <t>Số lượng ĐVHC không thực hiện sắp xếp do có yếu tố đặc thù</t>
  </si>
  <si>
    <t>Số lượng ĐVHC thực hiện sắp xếp</t>
  </si>
  <si>
    <t>Số lượng ĐVHC sau sắp xếp không đạt tiêu chuẩn do có yếu tố đặc thù</t>
  </si>
  <si>
    <t xml:space="preserve">Số lượng ĐVHC giảm sau sắp xếp </t>
  </si>
  <si>
    <t>Xã</t>
  </si>
  <si>
    <t>Phường</t>
  </si>
  <si>
    <t>Tên ĐVHC cũ</t>
  </si>
  <si>
    <t>A</t>
  </si>
  <si>
    <t>X. Phú Lạc</t>
  </si>
  <si>
    <t>X. An Khánh</t>
  </si>
  <si>
    <t>X. Văn Lăng</t>
  </si>
  <si>
    <t>P. Bách Quang</t>
  </si>
  <si>
    <t>X. Phượng Tiến</t>
  </si>
  <si>
    <t>X. Dân Tiến</t>
  </si>
  <si>
    <t>X. Sảng Mộc</t>
  </si>
  <si>
    <t xml:space="preserve">STT </t>
  </si>
  <si>
    <t>Số lượng</t>
  </si>
  <si>
    <t>Phương án sắp xếp</t>
  </si>
  <si>
    <t xml:space="preserve">Lộ trình </t>
  </si>
  <si>
    <t>Không tiếp tục sử dụng</t>
  </si>
  <si>
    <t>Phương án khác</t>
  </si>
  <si>
    <t>Khối hành chính</t>
  </si>
  <si>
    <t>Khối sự nghiệp</t>
  </si>
  <si>
    <t>Y tế</t>
  </si>
  <si>
    <t>Giáo dục</t>
  </si>
  <si>
    <t>THÀNH PHỐ THÁI NGUYÊN</t>
  </si>
  <si>
    <t>Khối hành chính (có bộ phận một cửa trực tiếp làm việc với người dân nên ưu tiên trụ sở chính tại khu vực trung tâm)</t>
  </si>
  <si>
    <t>Đảng uỷ/HĐND/UBND phường</t>
  </si>
  <si>
    <t>Khối sự nghiệp (khối y tế, giáo dục giữ nguyên theo hiện trạng)</t>
  </si>
  <si>
    <t xml:space="preserve">P. Linh Sơn </t>
  </si>
  <si>
    <t>gia sàng</t>
  </si>
  <si>
    <t>HUYỆN ĐẠI TỪ</t>
  </si>
  <si>
    <t xml:space="preserve">X. Đại Từ </t>
  </si>
  <si>
    <t xml:space="preserve">X. Đức Lương </t>
  </si>
  <si>
    <t xml:space="preserve">X. Phú Thịnh </t>
  </si>
  <si>
    <t xml:space="preserve">X. La Bằng </t>
  </si>
  <si>
    <t xml:space="preserve">X. Quân Chu </t>
  </si>
  <si>
    <t xml:space="preserve">X. Vạn Phú </t>
  </si>
  <si>
    <t xml:space="preserve">X. Phú Xuyên </t>
  </si>
  <si>
    <t xml:space="preserve">THÀNH PHỐ PHỔ YÊN </t>
  </si>
  <si>
    <t xml:space="preserve">P. Vạn Xuân </t>
  </si>
  <si>
    <t xml:space="preserve">P. Trung Thành </t>
  </si>
  <si>
    <t xml:space="preserve">P. Phúc Thuận </t>
  </si>
  <si>
    <t xml:space="preserve">X. Thành Công </t>
  </si>
  <si>
    <t>HUYỆN PHÚ BÌNH</t>
  </si>
  <si>
    <t xml:space="preserve">X. Phú Bình </t>
  </si>
  <si>
    <t xml:space="preserve">X. Tân Thành </t>
  </si>
  <si>
    <t xml:space="preserve">X. Điềm Thụy </t>
  </si>
  <si>
    <t xml:space="preserve">X. Tân Khánh </t>
  </si>
  <si>
    <t>HUYỆN ĐỒNG HỶ</t>
  </si>
  <si>
    <t>Đảng uỷ/HĐND/UBND TT</t>
  </si>
  <si>
    <t>THÀNH PHỐ SÔNG CÔNG</t>
  </si>
  <si>
    <t>HUYỆN PHÚ LƯƠNG</t>
  </si>
  <si>
    <t>HUYỆN ĐỊNH HÓA</t>
  </si>
  <si>
    <t xml:space="preserve">X. Định Hóa </t>
  </si>
  <si>
    <t>Khối hành chính (có bộ phận một cửa trực tiếp làm việc với người dân nên ưu tiên trụ sở chính tại thị trấn chợ chu )</t>
  </si>
  <si>
    <t>Đảng uỷ/HĐND/UBND thị trấn</t>
  </si>
  <si>
    <t xml:space="preserve">X. Bình Yên </t>
  </si>
  <si>
    <t>Khối hành chính (có bộ phận một cửa trực tiếp làm việc với người dân nên ưu tiên trụ sở chính tại Trung hội)</t>
  </si>
  <si>
    <t xml:space="preserve">X. Trung hội </t>
  </si>
  <si>
    <t xml:space="preserve">X. Nghinh Tường </t>
  </si>
  <si>
    <t xml:space="preserve">P. Phan Đình Phùng </t>
  </si>
  <si>
    <t>P. Tích Lương</t>
  </si>
  <si>
    <t xml:space="preserve">P. Quyết Thắng </t>
  </si>
  <si>
    <t xml:space="preserve">P. Quan Triều </t>
  </si>
  <si>
    <t xml:space="preserve">P. Sông Công </t>
  </si>
  <si>
    <t>P. Bá Xuyên</t>
  </si>
  <si>
    <t xml:space="preserve">X. Tân Cương </t>
  </si>
  <si>
    <t xml:space="preserve">X. Phú  Lương  </t>
  </si>
  <si>
    <t xml:space="preserve">X. Vô Tranh </t>
  </si>
  <si>
    <t xml:space="preserve">X. Yên Trạch </t>
  </si>
  <si>
    <t>X.  Hợp Thành</t>
  </si>
  <si>
    <t xml:space="preserve">X. Phú Đình </t>
  </si>
  <si>
    <t xml:space="preserve">X. Bình Thành  </t>
  </si>
  <si>
    <t xml:space="preserve">X. Kim Phượng </t>
  </si>
  <si>
    <t xml:space="preserve">X. Lam Vỹ </t>
  </si>
  <si>
    <t>TRỤ SỞ CÁC CƠ QUAN KHỐIX.</t>
  </si>
  <si>
    <t>Đảng uỷ/HĐND/UBNDX.</t>
  </si>
  <si>
    <t xml:space="preserve">X. Văn Hán </t>
  </si>
  <si>
    <t xml:space="preserve">Đảng uỷ, HĐND, UBNDX. </t>
  </si>
  <si>
    <t>Khối hành chính (có bộ phận một cửa trực tiếp làm việc với người dân nên ưu tiên trụ sở chính tạiX. Trung hội)</t>
  </si>
  <si>
    <t>Khối hành chính (có bộ phận một cửa trực tiếp làm việc với người dân nên ưu tiên trụ sở chính tạiX. Tân dương)</t>
  </si>
  <si>
    <t>Khối hành chính (có bộ phận một cửa trực tiếp làm việc với người dân nên ưu tiên trụ sở chính tạiX.  Phú đình )</t>
  </si>
  <si>
    <t>Khối hành chính (có bộ phận một cửa trực tiếp làm việc với người dân nên ưu tiên trụ sở chính tạiX. Kim Phượng )</t>
  </si>
  <si>
    <t>Khối hành chính (có bộ phận một cửa trực tiếp làm việc với người dân nên ưu tiên trụ sở chính tạiX. Lam Vỹ)</t>
  </si>
  <si>
    <t xml:space="preserve">X. Quang Sơn </t>
  </si>
  <si>
    <t xml:space="preserve">X. Trại Cau </t>
  </si>
  <si>
    <t xml:space="preserve">X. Nam Hoà </t>
  </si>
  <si>
    <t xml:space="preserve">X. La Hiên </t>
  </si>
  <si>
    <t xml:space="preserve">X. Tràng Xá </t>
  </si>
  <si>
    <t>Khối hành chính (có bộ phận một cửa trực tiếp làm việc với người dân nên ưu tiên trụ sở chính tạiX. Bình Thành)</t>
  </si>
  <si>
    <t>P. Gia Sàng</t>
  </si>
  <si>
    <t>THỐNG KÊ PHƯƠNG ÁN SẮP XẾP ĐVHC CẤP XÃ NĂM 2025</t>
  </si>
  <si>
    <t xml:space="preserve">X. Kha Sơn </t>
  </si>
  <si>
    <t xml:space="preserve"> PHƯƠNG ÁN SỬ DỤNG TRỤ SỞ CÔNG TẠI CÁC ĐƠN VỊ HÀNH CHÍNH CẤP XÃ SAU SẮP XẾP</t>
  </si>
  <si>
    <t xml:space="preserve">X. Thần Sa </t>
  </si>
  <si>
    <t>ĐVHC cấp huyện</t>
  </si>
  <si>
    <t>Số lượng ĐVHC sau sắp xếp</t>
  </si>
  <si>
    <t xml:space="preserve">TT </t>
  </si>
  <si>
    <t>Tên ĐVHC mới</t>
  </si>
  <si>
    <t>Khu vực miền núi, cùng cao</t>
  </si>
  <si>
    <t>Dân tộc thiểu số</t>
  </si>
  <si>
    <t>Tiêu chuẩn theo NQ27</t>
  </si>
  <si>
    <t>Tỷ lệ dân tộc thiểu số</t>
  </si>
  <si>
    <t xml:space="preserve"> X. Bằng Thành</t>
  </si>
  <si>
    <t xml:space="preserve"> X. Nghiên Loan</t>
  </si>
  <si>
    <t xml:space="preserve"> X. Phúc Lộc</t>
  </si>
  <si>
    <t xml:space="preserve"> X. Đồng Phúc</t>
  </si>
  <si>
    <t xml:space="preserve"> X. Bằng Vân</t>
  </si>
  <si>
    <t xml:space="preserve"> X. Hiệp Lực</t>
  </si>
  <si>
    <t xml:space="preserve"> X. Nam Cường</t>
  </si>
  <si>
    <t xml:space="preserve"> X. Quảng Bạch</t>
  </si>
  <si>
    <t xml:space="preserve"> X. Yên Thịnh</t>
  </si>
  <si>
    <t xml:space="preserve"> X. Yên Phong</t>
  </si>
  <si>
    <t xml:space="preserve"> X. Nghĩa Tá</t>
  </si>
  <si>
    <t xml:space="preserve"> X. Cẩm Giàng</t>
  </si>
  <si>
    <t xml:space="preserve"> P. Đức Xuân</t>
  </si>
  <si>
    <t xml:space="preserve"> X. Văn Lang</t>
  </si>
  <si>
    <t xml:space="preserve"> X. Cường Lợi</t>
  </si>
  <si>
    <t xml:space="preserve"> X. Trần Phú</t>
  </si>
  <si>
    <t xml:space="preserve"> X. Côn Minh</t>
  </si>
  <si>
    <t xml:space="preserve"> X. Xuân Dương</t>
  </si>
  <si>
    <t xml:space="preserve"> X. Thanh Mai</t>
  </si>
  <si>
    <t xml:space="preserve"> X. Thanh Thịnh</t>
  </si>
  <si>
    <t>Xã Tân Lập</t>
  </si>
  <si>
    <t>Các phường:</t>
  </si>
  <si>
    <r>
      <t xml:space="preserve">Quy mô dân số </t>
    </r>
    <r>
      <rPr>
        <sz val="12"/>
        <rFont val="Times New Roman"/>
        <family val="1"/>
      </rPr>
      <t>(người)</t>
    </r>
  </si>
  <si>
    <t xml:space="preserve">TỔNG CỘNG </t>
  </si>
  <si>
    <t>Tiếp tục sử dụng</t>
  </si>
  <si>
    <t xml:space="preserve"> P. Bắc Kạn</t>
  </si>
  <si>
    <t xml:space="preserve"> X. Cao Minh</t>
  </si>
  <si>
    <t xml:space="preserve"> X. Ba Bể</t>
  </si>
  <si>
    <t xml:space="preserve"> X. Chợ Rã</t>
  </si>
  <si>
    <t xml:space="preserve"> X. Thượng Minh</t>
  </si>
  <si>
    <t xml:space="preserve"> X. Thượng Quan</t>
  </si>
  <si>
    <t xml:space="preserve"> X. Ngân Sơn</t>
  </si>
  <si>
    <t xml:space="preserve"> X. Nà Phặc</t>
  </si>
  <si>
    <t xml:space="preserve"> X. Chợ Đồn</t>
  </si>
  <si>
    <t xml:space="preserve"> X. Phủ Thông</t>
  </si>
  <si>
    <t xml:space="preserve"> X. Vĩnh Thông</t>
  </si>
  <si>
    <t xml:space="preserve"> X. Bạch Thông</t>
  </si>
  <si>
    <t xml:space="preserve"> X. Phong Quang</t>
  </si>
  <si>
    <t xml:space="preserve"> X. Na Rì</t>
  </si>
  <si>
    <t xml:space="preserve"> X. Tân Kỳ</t>
  </si>
  <si>
    <t xml:space="preserve"> X. Chợ Mới</t>
  </si>
  <si>
    <t xml:space="preserve"> X. Yên Bình</t>
  </si>
  <si>
    <t>THỐNG KÊ SỐ LƯỢNG CBCC CẤP HUYỆN, CẤP XÃ VÀ
 PHƯƠNG ÁN SẮP XẾP, BỐ TRÍ SAU KHI THỰC HIỆN SẮP XẾP ĐVHC CẤP XÃ</t>
  </si>
  <si>
    <t>TT</t>
  </si>
  <si>
    <t>Số lượng theo định mức</t>
  </si>
  <si>
    <t>Số lượng hiện có</t>
  </si>
  <si>
    <t>Số lượng thực hiện sắp xếp, tinh giản theo quy định hiện hành (Theo NĐ 178, NĐ 67, NĐ 29 … và các chính sách của địa phương)</t>
  </si>
  <si>
    <t>Cán bộ</t>
  </si>
  <si>
    <t>Công chức</t>
  </si>
  <si>
    <t>Viên chức</t>
  </si>
  <si>
    <t>NHĐ
không chuyên trách, HĐ 111</t>
  </si>
  <si>
    <t xml:space="preserve">Cán bộ </t>
  </si>
  <si>
    <t xml:space="preserve">Công chức </t>
  </si>
  <si>
    <t xml:space="preserve">Viên chức </t>
  </si>
  <si>
    <t>NHĐ không chuyên trách</t>
  </si>
  <si>
    <t>CẤP XÃ</t>
  </si>
  <si>
    <t>B</t>
  </si>
  <si>
    <t>CẤP HUYỆN</t>
  </si>
  <si>
    <t>C</t>
  </si>
  <si>
    <t>TỔNG SỐ CẤP HUYỆN, CẤP XÃ</t>
  </si>
  <si>
    <t>Số lượng cán bộ, công chức, viên chức cấp huyện bố trí về cấp xã (bao gồm khối Đảng, đoàn thể)</t>
  </si>
  <si>
    <t>TỔNG CẤP HUYỆN, CẤP XÃ</t>
  </si>
  <si>
    <t>Phụ lục II</t>
  </si>
  <si>
    <t>(Kèm theo Đề án số:          ĐA/CP ngày       /     /2025 của Chính phủ)</t>
  </si>
  <si>
    <t>Phụ lục IV</t>
  </si>
  <si>
    <t>BẢNG THỐNG KÊ SỐ LƯỢNG ĐƠN VỊ HÀNH CHÍNH CẤP XÃ CỦA TỈNH THÁI NGUYÊN (MỚI)</t>
  </si>
  <si>
    <t>Ghi chú: Đối với viên chức khối Đảng, viên chức sự nghiệp khuyến nông, văn hóa, sự nghiệp khác thực hiện bố trí sắp xếp theo hướng dẫn của Trung ương./.</t>
  </si>
  <si>
    <t>Phụ lục V</t>
  </si>
  <si>
    <t>Phụ lục VI</t>
  </si>
  <si>
    <t>I.</t>
  </si>
  <si>
    <t>Huyện Tân Hưng</t>
  </si>
  <si>
    <t>Các xã</t>
  </si>
  <si>
    <t>Xã Hưng Điền, huyện Tân Hưng</t>
  </si>
  <si>
    <t>Xã Hưng Điền B, huyện Tân Hưng</t>
  </si>
  <si>
    <t>Xã Hưng Hà, huyện Tân Hưng</t>
  </si>
  <si>
    <t>Xã Vĩnh Châu B, huyện Tân Hưng</t>
  </si>
  <si>
    <t>Xã Hưng Thạnh, huyện Tân Hưng</t>
  </si>
  <si>
    <t>Xã Vĩnh Thạnh, huyện Tân Hưng</t>
  </si>
  <si>
    <t>Xã Thạnh Hưng, huyện Tân Hưng</t>
  </si>
  <si>
    <t>Xã Vĩnh Lợi, huyện Tân Hưng</t>
  </si>
  <si>
    <t>Xã Vĩnh Đại, huyện Tân Hưng</t>
  </si>
  <si>
    <t>Xã Vĩnh Bửu, huyện Tân Hưng</t>
  </si>
  <si>
    <t>Xã Vĩnh Châu A, huyện Tân Hưng</t>
  </si>
  <si>
    <t>Các thị trấn:</t>
  </si>
  <si>
    <t>Thị trấn Tân Hưng, huyện Tân Hưng</t>
  </si>
  <si>
    <t>II.</t>
  </si>
  <si>
    <t>Huyện Vĩnh Hưng</t>
  </si>
  <si>
    <t>Xã Thái Trị, huyện Vĩnh Hưng</t>
  </si>
  <si>
    <t>Xã Vĩnh Thuận, huyện Vĩnh Hưng</t>
  </si>
  <si>
    <t>Xã Khánh Hưng, huyện Vĩnh Hưng</t>
  </si>
  <si>
    <t>Xã Hưng Điền A, huyện Vĩnh Hưng</t>
  </si>
  <si>
    <t>Xã Vĩnh Trị, huyện Vĩnh Hưng</t>
  </si>
  <si>
    <t>Xã Thái Bình Trung, huyện Vĩnh Hưng</t>
  </si>
  <si>
    <t>Xã Tuyên Bình Tây, Vĩnh Hưng</t>
  </si>
  <si>
    <t>Xã Vĩnh Bình, huyện Vĩnh Hưng</t>
  </si>
  <si>
    <t>Xã Tuyên Bình, Vĩnh Hưng</t>
  </si>
  <si>
    <t>Thị trấn Vĩnh Hưng, huyện Vĩnh Hưng</t>
  </si>
  <si>
    <t>III.</t>
  </si>
  <si>
    <t>Thị xã Kiến Tường</t>
  </si>
  <si>
    <t>Xã Bình Tân, TX Kiến Tường</t>
  </si>
  <si>
    <t>Xã Bình Hiệp, TX Kiến Tường</t>
  </si>
  <si>
    <t>Xã Thạnh Trị, TX Kiến Tường</t>
  </si>
  <si>
    <t>Xã Tuyên Thạnh, TX Kiến Tường</t>
  </si>
  <si>
    <t>Xã Thạnh Hưng, thị xã Kiến Tường</t>
  </si>
  <si>
    <t>Phường 1, TX Kiến Tường</t>
  </si>
  <si>
    <t>Phường 2, TX Kiến Tường</t>
  </si>
  <si>
    <t>Phường 3, TX Kiến Tường</t>
  </si>
  <si>
    <t>IV.</t>
  </si>
  <si>
    <t>Huyện Mộc Hóa</t>
  </si>
  <si>
    <t>Xã Bình Hòa Tây, huyện Mộc Hoá</t>
  </si>
  <si>
    <t>Xã Bình Hòa Trung, huyện Mộc Hoá</t>
  </si>
  <si>
    <t>Xã Bình Thạnh, huyện Mộc Hoá</t>
  </si>
  <si>
    <t>Xã Tân Lập, huyện Mộc Hoá</t>
  </si>
  <si>
    <t>Xã Bình Hòa Đông, huyện Mộc Hoá</t>
  </si>
  <si>
    <t>Xã Tân Thành, huyện Mộc Hoá</t>
  </si>
  <si>
    <t>Thị trấn Bình Phong Thạnh, huyện Mộc Hoá</t>
  </si>
  <si>
    <t xml:space="preserve">V. </t>
  </si>
  <si>
    <t>Huyện Tân Thạnh</t>
  </si>
  <si>
    <t>Xã Bắc Hòa, huyện Tân Thạnh</t>
  </si>
  <si>
    <t>Xã Hậu Thạnh Tây, huyện Tân Thạnh</t>
  </si>
  <si>
    <t>Xã Nhơn Hòa Lập, huyện Tân Thạnh</t>
  </si>
  <si>
    <t>Xã Tân Lập, huyện Tân Thạnh</t>
  </si>
  <si>
    <t>Xã Tân Thành, huyện Tân Thạnh</t>
  </si>
  <si>
    <t xml:space="preserve">Xã Hậu Thạnh Đông, huyện Tân Thạnh </t>
  </si>
  <si>
    <t>Xã Tân Ninh, huyện Tân Thạnh</t>
  </si>
  <si>
    <t>Xã Nhơn Hòa, huyện Tân Thạnh</t>
  </si>
  <si>
    <t>Xã Kiến Bình, huyện Tân Thạnh</t>
  </si>
  <si>
    <t>Xã Tân Bình, huyện Tân Thạnh</t>
  </si>
  <si>
    <t>Xã Tân Hòa, huyện Tân Thạnh</t>
  </si>
  <si>
    <t>Xã Nhơn Ninh, huyện Tân Thạnh</t>
  </si>
  <si>
    <t>Thị trấn Tân Thạnh, huyện Tân Thạnh</t>
  </si>
  <si>
    <t>Huyện Thạnh Hóa</t>
  </si>
  <si>
    <t>Xã Tân Hiệp, huyện Thạnh Hóa</t>
  </si>
  <si>
    <t>Xã Thuận Bình, huyện Thạnh Hóa</t>
  </si>
  <si>
    <t>Xã Thuận Nghĩa Hòa huyện Thạnh Hóa</t>
  </si>
  <si>
    <t>Xã Thạnh Phú huyện Thạnh Hóa</t>
  </si>
  <si>
    <t>Xã Thạnh Phước huyện Thạnh Hóa</t>
  </si>
  <si>
    <t>Xã Thủy Tây huyện Thạnh Hóa</t>
  </si>
  <si>
    <t>Xã Thạnh An huyện Thạnh Hóa</t>
  </si>
  <si>
    <t>Xã Thủy Đông,  huyện Thạnh Hóa</t>
  </si>
  <si>
    <t>Xã Tân Tây,  huyện Thạnh Hóa</t>
  </si>
  <si>
    <t>Xã Tân Đông huyện Thạnh Hóa</t>
  </si>
  <si>
    <t>Thị trấn Thạnh Hóa huyện Thạnh Hóa</t>
  </si>
  <si>
    <t>Huyện Thủ Thừa</t>
  </si>
  <si>
    <t>Xã Bình Thạnh, huyện Thủ Thừa</t>
  </si>
  <si>
    <t>Xã Nhị Thành, huyện Thủ Thừa</t>
  </si>
  <si>
    <t>Xã Mỹ An, huyện Thủ Thừa</t>
  </si>
  <si>
    <t>Xã Mỹ Phú, huyện Thủ Thừa</t>
  </si>
  <si>
    <t>Xã Bình An, huyện Thủ Thừa</t>
  </si>
  <si>
    <t>Xã Tân Thành, huyện Thủ Thừa</t>
  </si>
  <si>
    <t>Xã Mỹ Thạnh, huyện Thủ Thừa</t>
  </si>
  <si>
    <t>Xã Mỹ Lạc, huyện Thủ Thừa</t>
  </si>
  <si>
    <t>Xã Tân Long, huyện Thủ Thừa</t>
  </si>
  <si>
    <t>Xã Long Thạnh, huyện Thủ Thừa</t>
  </si>
  <si>
    <t>Xã Long Thuận, huyện Thủ Thừa</t>
  </si>
  <si>
    <t>Thị trấn Thủ Thừa, huyện Thủ Thừa</t>
  </si>
  <si>
    <t>Huyện Đức Huệ</t>
  </si>
  <si>
    <t>Mỹ Quý Đông, huyện Đức Huệ</t>
  </si>
  <si>
    <t>Mỹ Quý Tây, huyện Đức Huệ</t>
  </si>
  <si>
    <t>Mỹ Thạnh Bắc, huyện Đức Huệ</t>
  </si>
  <si>
    <t>Mỹ Thạnh Tây, huyện Đức Huệ</t>
  </si>
  <si>
    <t>Mỹ Thạnh Đông, huyện Đức Huệ</t>
  </si>
  <si>
    <t>Mỹ Bình, huyện Đức Huệ</t>
  </si>
  <si>
    <t>Bình Hòa Bắc, huyện Đức Huệ</t>
  </si>
  <si>
    <t>Bình Hòa Nam, huyện Đức Huệ</t>
  </si>
  <si>
    <t>Bình Thành, huyện Đức Huệ</t>
  </si>
  <si>
    <t>Bình Hòa Hưng, huyện Đức Huệ</t>
  </si>
  <si>
    <t>Thị trấn Đông Thành, huyện Đức Huệ</t>
  </si>
  <si>
    <t>Huyện Đức Hòa</t>
  </si>
  <si>
    <t>Xã Lộc Giang, huyện Đức Hòa</t>
  </si>
  <si>
    <t>Xã An Ninh Tây, huyện Đức Hòa</t>
  </si>
  <si>
    <t>Xã An Ninh Đông, huyện Đức Hòa</t>
  </si>
  <si>
    <t>Xã Hiệp Hòa, huyện Đức Hòa</t>
  </si>
  <si>
    <t>Xã Tân Phú, huyện Đức Hòa</t>
  </si>
  <si>
    <t>Xã Đức Lập Thượng, huyện Đức Hòa</t>
  </si>
  <si>
    <t>XãTân Mỹ, huyện Đức Hòa</t>
  </si>
  <si>
    <t>Xã Hòa Khánh Tây, huyện Đức Hòa</t>
  </si>
  <si>
    <t>Xã Hòa Khánh Nam, huyện Đức Hòa</t>
  </si>
  <si>
    <t>Xã Hòa Khánh Đông, huyện Đức Hòa</t>
  </si>
  <si>
    <t>Xã Đức Lập Hạ, huyện Đức Hòa</t>
  </si>
  <si>
    <t>Xã Mỹ Hạnh Bắc, huyện Đức Hòa</t>
  </si>
  <si>
    <t>Xã Đức Hòa Thượng, huyện Đức Hòa</t>
  </si>
  <si>
    <t xml:space="preserve">Xã Mỹ Hạnh Nam, huyện Đức Hòa </t>
  </si>
  <si>
    <t>Xã Đức Hòa Đông, huyện Đức Hòa</t>
  </si>
  <si>
    <t>Xã Đức Hòa Hạ, huyện Đức Hòa</t>
  </si>
  <si>
    <t>Xã Hựu Thạnh , huyện Đức Hòa</t>
  </si>
  <si>
    <t>Thị trấn Hiệp Hòa, huyện Đức Hòa</t>
  </si>
  <si>
    <t>Thị trấn Hậu Nghĩa, huyện Đức Hòa</t>
  </si>
  <si>
    <t>Thị Trấn Đức Hòa, huyện Đức Hòa</t>
  </si>
  <si>
    <t>X</t>
  </si>
  <si>
    <t>Huyện Bến Lức</t>
  </si>
  <si>
    <t>Xã Thạnh Hòa, huyện Bến Lức</t>
  </si>
  <si>
    <t>Xã Lương Bình , huyện Bến Lức</t>
  </si>
  <si>
    <t>Xã Thạnh Lợi , huyện Bến Lức</t>
  </si>
  <si>
    <t>Xã Tân Bửu , huyện Bến Lức</t>
  </si>
  <si>
    <t>Xã Lương Hòa , huyện Bến Lức</t>
  </si>
  <si>
    <t>Xã Thạnh Đức, huyện Bến Lức</t>
  </si>
  <si>
    <t>Xã Bình Đức , huyện Bến Lức</t>
  </si>
  <si>
    <t>Xã Nhựt Chánh , huyện Bến Lức</t>
  </si>
  <si>
    <t>Xã Long Hiệp, huyện Bến Lức</t>
  </si>
  <si>
    <t>Xã Phước Lợi , huyện Bến Lức</t>
  </si>
  <si>
    <t>Xã Mỹ Yên, huyện Bến Lức</t>
  </si>
  <si>
    <t>Xã An Thạnh , huyện Bến Lức</t>
  </si>
  <si>
    <t>Xã Thanh Phú, huyện Bến Lức</t>
  </si>
  <si>
    <t>Thị trấn Bến Lức, huyện Bến Lức</t>
  </si>
  <si>
    <t>XI</t>
  </si>
  <si>
    <t>Huyện Cần Đước</t>
  </si>
  <si>
    <t>Xã Long Định , huyện Cần Đước</t>
  </si>
  <si>
    <t>Xã Long Cang, huyện Cần Đước</t>
  </si>
  <si>
    <t>Xã Long Sơn, huyện Cần Đước</t>
  </si>
  <si>
    <t>Xã Phước Vân, huyện Cần Đước</t>
  </si>
  <si>
    <t>Xã Long Trạch, huyện Cần Đước</t>
  </si>
  <si>
    <t>Xã Long Khê, huyện Cần Đước</t>
  </si>
  <si>
    <t>Xã Long Hòa, huyện Cần Đước</t>
  </si>
  <si>
    <t>Xã Mỹ Lệ, huyện Cần Đước</t>
  </si>
  <si>
    <t>Xã Tân Trạch , huyện Cần Đước</t>
  </si>
  <si>
    <t>Xã Tân Lân, huyện Cần Đước</t>
  </si>
  <si>
    <t>Xã Phước Tuy , huyện Cần Đước</t>
  </si>
  <si>
    <t>Xã Tân Ân, huyện Cần Đước</t>
  </si>
  <si>
    <t>Xã Tân Chánh, huyện Cần Đước</t>
  </si>
  <si>
    <t>Xã Long Hựu Tây, huyện Cần Đước</t>
  </si>
  <si>
    <t>Xã Long Hựu Đông, huyện Cần Đước</t>
  </si>
  <si>
    <t>Xã Phước Đông, huyện Cần Đước</t>
  </si>
  <si>
    <t>Thị trấn Cần Đước, huyện Cần Đước</t>
  </si>
  <si>
    <t>XII</t>
  </si>
  <si>
    <t>Huyện Cần Giuộc</t>
  </si>
  <si>
    <t>Xã Phước Lý, huyện Cần Giuộc</t>
  </si>
  <si>
    <t>Xã Long Thượng, huyện Cần Giuộc</t>
  </si>
  <si>
    <t>Xã Phước Hậu, huyện Cần Giuộc</t>
  </si>
  <si>
    <t>Xã Phước Lâm, huyện Cần Giuộc</t>
  </si>
  <si>
    <t>Xã Thuận Thành, huyện Cần Giuộc</t>
  </si>
  <si>
    <t>Xã Mỹ Lộc, huyện Cần Giuộc</t>
  </si>
  <si>
    <t>Xã Long Hậu, huyện Cần Giuộc</t>
  </si>
  <si>
    <t>Xã Phước Lại, huyện Cần Giuộc</t>
  </si>
  <si>
    <t>Xã Long An, huyện Cần Giuộc</t>
  </si>
  <si>
    <t>Xã Phước Vĩnh Tây, huyện Cần Giuộc</t>
  </si>
  <si>
    <t>Xã Long Phụng, huyện Cần Giuộc</t>
  </si>
  <si>
    <t>Xã Tân Tập, huyện Cần Giuộc</t>
  </si>
  <si>
    <t>Xã Đông Thạnh, huyện Cần Giuộc</t>
  </si>
  <si>
    <t>Xã Phước Vĩnh Đông, huyện Cần Giuộc</t>
  </si>
  <si>
    <t>Thị trấn Cần Giuộc, huyện Cần Giuộc</t>
  </si>
  <si>
    <t>XIII</t>
  </si>
  <si>
    <t>Huyện Tân Trụ</t>
  </si>
  <si>
    <t>Xã Tân Phước Tây, huyện Tân Trụ</t>
  </si>
  <si>
    <t>Xã Nhựt Ninh, huyện Tân Trụ</t>
  </si>
  <si>
    <t>Xã Đức Tân, huyện Tân Trụ</t>
  </si>
  <si>
    <t>Xã Bình Trinh Đông, huyện Tân Trụ</t>
  </si>
  <si>
    <t>Xã Quê Mỹ Thạnh, huyện Tân Trụ</t>
  </si>
  <si>
    <t>Xã Bình Tịnh, huyện Tân Trụ</t>
  </si>
  <si>
    <t>Xã Bình Lãng, huyện Tân Trụ</t>
  </si>
  <si>
    <t>Xã Lạc Tấn, huyện Tân Trụ</t>
  </si>
  <si>
    <t xml:space="preserve">Xã Tân Bình, huyện Tân Trụ </t>
  </si>
  <si>
    <t xml:space="preserve"> Thị trấn Tân Trụ, huyện Tân Trụ</t>
  </si>
  <si>
    <t>XIV</t>
  </si>
  <si>
    <t>Huyện Châu Thành</t>
  </si>
  <si>
    <t>Xã Thanh Phú Long, huyện Châu Thành</t>
  </si>
  <si>
    <t>Xã Thanh Vĩnh Đông, huyện Châu Thành</t>
  </si>
  <si>
    <t>Xã Thuận Mỹ, huyện Châu Thành</t>
  </si>
  <si>
    <t>Xã Dương Xuân Hội, huyện Châu Thành</t>
  </si>
  <si>
    <t>Xã Long Trì, huyện Châu Thành</t>
  </si>
  <si>
    <t>Xã An Lục Long, huyện Châu Thành</t>
  </si>
  <si>
    <t>Xã Hiệp Thạnh, huyện Châu Thành</t>
  </si>
  <si>
    <t>Xã Phước Tân Hưng, huyện Châu Thành</t>
  </si>
  <si>
    <t>Xã Vĩnh Công, huyện Châu Thành</t>
  </si>
  <si>
    <t>Xã Phú Ngãi Trị, huyện Châu Thành</t>
  </si>
  <si>
    <t>Xã Bình Quới, huyện Châu Thành</t>
  </si>
  <si>
    <t>Xã Hòa Phú, huyện Châu Thành</t>
  </si>
  <si>
    <t>Thị trấn Tầm Vu, huyện Châu Thành</t>
  </si>
  <si>
    <t>XV</t>
  </si>
  <si>
    <t>Thành phố Tân An</t>
  </si>
  <si>
    <t>Xã Nhơn Thạnh Trung, Tân An</t>
  </si>
  <si>
    <t>Xã Hướng Thọ Phú, Tân An</t>
  </si>
  <si>
    <t>Xã Bình Tâm, Tân An</t>
  </si>
  <si>
    <t xml:space="preserve"> Xã An Vĩnh Ngãi, Tân An</t>
  </si>
  <si>
    <t>Xã Lợi Bình Nhơn, Tân An</t>
  </si>
  <si>
    <t>Phường 1, thành phố Tân An</t>
  </si>
  <si>
    <t>Phường 3,  thành phố Tân An</t>
  </si>
  <si>
    <t>Phường 4,  thành phố Tân An</t>
  </si>
  <si>
    <t>Phường 5,  thành phố Tân An</t>
  </si>
  <si>
    <t>Phường 6,  thành phố Tân An</t>
  </si>
  <si>
    <t>Phường 7,  thành phố Tân An</t>
  </si>
  <si>
    <t>Phường Khánh Hậu,  thành phố Tân An</t>
  </si>
  <si>
    <t>Phường Tân Khánh,  thành phố Tân An</t>
  </si>
  <si>
    <t>TỈNH LONG AN</t>
  </si>
  <si>
    <t>thị trấn:</t>
  </si>
  <si>
    <t>Thị trấn:</t>
  </si>
  <si>
    <t>Xã Hưng Điền</t>
  </si>
  <si>
    <t>Xã Hưng Điền B</t>
  </si>
  <si>
    <t>Xã Hưng Hà</t>
  </si>
  <si>
    <t>Xã Vĩnh Thạnh</t>
  </si>
  <si>
    <t>Xã Vĩnh Châu B</t>
  </si>
  <si>
    <t>Xã Hưng Thạnh</t>
  </si>
  <si>
    <t>Xã Thạnh Hưng</t>
  </si>
  <si>
    <t>Xã Tân Hưng</t>
  </si>
  <si>
    <t>Thị trấn Tân Hưng</t>
  </si>
  <si>
    <t>Xã Vĩnh Lợi</t>
  </si>
  <si>
    <t>Xã Vĩnh Châu</t>
  </si>
  <si>
    <t>Xã Vĩnh Đại</t>
  </si>
  <si>
    <t>Xã Vĩnh Bửu</t>
  </si>
  <si>
    <t>Xã Vĩnh Châu A</t>
  </si>
  <si>
    <t>Xã Tuyên Bình</t>
  </si>
  <si>
    <t>Xã Tuyên Bình Tây</t>
  </si>
  <si>
    <t>Xã Vĩnh Hưng</t>
  </si>
  <si>
    <t>Thị trấn Vĩnh Hưng</t>
  </si>
  <si>
    <t>Xã Khánh Hưng</t>
  </si>
  <si>
    <t>Xã Hưng Điền A</t>
  </si>
  <si>
    <t>Xã Tuyên Thạnh</t>
  </si>
  <si>
    <t xml:space="preserve">Xã Tuyên Thạnh </t>
  </si>
  <si>
    <t xml:space="preserve">Xã Thạnh Hưng </t>
  </si>
  <si>
    <t>Xã Bình Hiệp</t>
  </si>
  <si>
    <t xml:space="preserve">Xã Thạnh Trị </t>
  </si>
  <si>
    <t xml:space="preserve">Xã Bình Tân </t>
  </si>
  <si>
    <t>Xã Bình Hòa Tây</t>
  </si>
  <si>
    <t>Huyện Mộc Hoá</t>
  </si>
  <si>
    <t xml:space="preserve">Xã Bình Hiệp </t>
  </si>
  <si>
    <t>Phường Kiến Tường</t>
  </si>
  <si>
    <t xml:space="preserve">Phường 1 </t>
  </si>
  <si>
    <t>Phường 2</t>
  </si>
  <si>
    <t>Phường 3</t>
  </si>
  <si>
    <t xml:space="preserve">Xã Bình Hoà </t>
  </si>
  <si>
    <t>Xã Bình Hòa Đông</t>
  </si>
  <si>
    <t>Xã Bình Hòa Trung</t>
  </si>
  <si>
    <t>Xã Bình Thạnh</t>
  </si>
  <si>
    <t>Xã Mộc Hoá</t>
  </si>
  <si>
    <t>Thị trấn Bình Phong Thạnh</t>
  </si>
  <si>
    <t>Xã Hậu Thạnh</t>
  </si>
  <si>
    <t>Xã Hậu Thạnh Đông</t>
  </si>
  <si>
    <t>Xã Bắc Hòa còn lại</t>
  </si>
  <si>
    <t>Xã Hậu Thạnh Tây</t>
  </si>
  <si>
    <t>Xã Nhơn Hòa Lập</t>
  </si>
  <si>
    <t>Xã Nhơn Hòa</t>
  </si>
  <si>
    <t>Xã Nhơn Ninh</t>
  </si>
  <si>
    <t>Xã Tân Ninh</t>
  </si>
  <si>
    <t>Xã Tân Thạnh</t>
  </si>
  <si>
    <t>Xã Kiến Bình</t>
  </si>
  <si>
    <t>Xã Tân Bình</t>
  </si>
  <si>
    <t>Thị trấn Tân Thạnh</t>
  </si>
  <si>
    <t>Xã Tân Hiệp</t>
  </si>
  <si>
    <t>Xã Thuận Bình</t>
  </si>
  <si>
    <t>Bình Hòa Hưng</t>
  </si>
  <si>
    <t>Xã Thạnh Phước</t>
  </si>
  <si>
    <t xml:space="preserve">Xã Thuận Nghĩa Hòa </t>
  </si>
  <si>
    <t xml:space="preserve">Xã Thạnh Phú </t>
  </si>
  <si>
    <t>Xã Thạnh Hóa</t>
  </si>
  <si>
    <t>Thị trấn Thạnh Hóa</t>
  </si>
  <si>
    <t>Xã Thủy Tây</t>
  </si>
  <si>
    <t>Xã Thạnh An</t>
  </si>
  <si>
    <t>Xã Tân Tây</t>
  </si>
  <si>
    <t>Xã Thủy Đông</t>
  </si>
  <si>
    <t>Xã Tân Đông</t>
  </si>
  <si>
    <t>Xã Thủ Thừa</t>
  </si>
  <si>
    <t>Thị trấn Thủ Thừa</t>
  </si>
  <si>
    <t>1 phần xã Tân Thành</t>
  </si>
  <si>
    <t>Xã Mỹ An</t>
  </si>
  <si>
    <t>Xã Mỹ Phú</t>
  </si>
  <si>
    <t>Xã Mỹ Thạnh</t>
  </si>
  <si>
    <t>Xã Bình An</t>
  </si>
  <si>
    <t>Xã Mỹ Lạc</t>
  </si>
  <si>
    <t>Xã Long Thạnh</t>
  </si>
  <si>
    <t>Xã Long Thuận</t>
  </si>
  <si>
    <t>Xã Mỹ Quý</t>
  </si>
  <si>
    <t>Mỹ Quý Đông</t>
  </si>
  <si>
    <t>Huyện  Đức Huệ</t>
  </si>
  <si>
    <t>Mỹ Thạnh Bắc</t>
  </si>
  <si>
    <t>Mỹ Quý Tây</t>
  </si>
  <si>
    <t>Xã Đông Thành</t>
  </si>
  <si>
    <t>Thị trấn Đông Thành</t>
  </si>
  <si>
    <t>Xã Mỹ Thạnh Đông</t>
  </si>
  <si>
    <t>Xã Mỹ Thạnh Tây</t>
  </si>
  <si>
    <t>Xã Mỹ Bình</t>
  </si>
  <si>
    <t>Xã Đức Huệ</t>
  </si>
  <si>
    <t>Xã Bình Hòa Bắc</t>
  </si>
  <si>
    <t>Xã Bình Hòa Nam</t>
  </si>
  <si>
    <t>Xã An Ninh</t>
  </si>
  <si>
    <t>Xã Xã Lộc Giang</t>
  </si>
  <si>
    <t>Xã An Ninh Tây</t>
  </si>
  <si>
    <t>Xã An Ninh Đông</t>
  </si>
  <si>
    <t>Xã Hiệp Hoà</t>
  </si>
  <si>
    <t>Xã Hiệp Hòa</t>
  </si>
  <si>
    <t>Thị trấn Hiệp Hòa</t>
  </si>
  <si>
    <t>Xã Tân Phú</t>
  </si>
  <si>
    <t>Xã Hậu Nghĩa</t>
  </si>
  <si>
    <t>Thị trấn Hậu Nghĩa</t>
  </si>
  <si>
    <t>Xã Đức Lập Thượng</t>
  </si>
  <si>
    <t>Xã Tân Mỹ</t>
  </si>
  <si>
    <t>Xã  Hoà Khánh</t>
  </si>
  <si>
    <t>Xã Hòa Khánh Tây</t>
  </si>
  <si>
    <t>Xã Hòa Khánh Nam</t>
  </si>
  <si>
    <t>Xã Hòa Khánh Đông</t>
  </si>
  <si>
    <t>Xã Đức Lập</t>
  </si>
  <si>
    <t>Xã Đức Lập Hạ</t>
  </si>
  <si>
    <t>1 phần xã Đức Hòa Thượng</t>
  </si>
  <si>
    <t>Xã Mỹ Hạnh Bắc</t>
  </si>
  <si>
    <t>Xã Mỹ Hạnh</t>
  </si>
  <si>
    <t>phần còn lại xã Đức Hòa Thượng</t>
  </si>
  <si>
    <t>Xã Mỹ Hạnh Nam</t>
  </si>
  <si>
    <t>Xã Đức Hòa Đông</t>
  </si>
  <si>
    <t>Xã Đức Hòa</t>
  </si>
  <si>
    <t>Xã Đức Hòa Hạ</t>
  </si>
  <si>
    <t>Thị Trấn Đức Hòa</t>
  </si>
  <si>
    <t>Xã Hựu Thạnh</t>
  </si>
  <si>
    <t>Xã Thạnh Lợi</t>
  </si>
  <si>
    <t>Xã Thạnh Hòa</t>
  </si>
  <si>
    <t>Xã Lương Bình</t>
  </si>
  <si>
    <t>Xã Bình Đức</t>
  </si>
  <si>
    <t>Xã Thạnh Đức</t>
  </si>
  <si>
    <t>Xã Nhựt Chánh</t>
  </si>
  <si>
    <t>Xã Lương Hoà</t>
  </si>
  <si>
    <t>Xã Lương Hòa</t>
  </si>
  <si>
    <t>Xã Tân Bửu</t>
  </si>
  <si>
    <t>Xã Bến Lức</t>
  </si>
  <si>
    <t>Thị trấn Bến Lức</t>
  </si>
  <si>
    <t>Xã Thanh Phú</t>
  </si>
  <si>
    <t>Xã An Thạnh</t>
  </si>
  <si>
    <t>Xã Long Hiệp</t>
  </si>
  <si>
    <t>Xã Phước Lợi</t>
  </si>
  <si>
    <t>Xã Long Cang</t>
  </si>
  <si>
    <t>Xã Long Định</t>
  </si>
  <si>
    <t>Xã Phước Vân</t>
  </si>
  <si>
    <t>Xã Rạch Kiến</t>
  </si>
  <si>
    <t>Xã Long Trạch</t>
  </si>
  <si>
    <t>Xã Long Khê</t>
  </si>
  <si>
    <t>Xã Long Hòa</t>
  </si>
  <si>
    <t>Xã Mỹ Lệ</t>
  </si>
  <si>
    <t xml:space="preserve">Xã Tân Trạch </t>
  </si>
  <si>
    <t>Xã Long Sơn</t>
  </si>
  <si>
    <t>Xã Tân Lân</t>
  </si>
  <si>
    <t>Xã Phước Đông</t>
  </si>
  <si>
    <t>Xã Cần Đước</t>
  </si>
  <si>
    <t>Thị trấn Cần Đước</t>
  </si>
  <si>
    <t>Xã Phước Tuy</t>
  </si>
  <si>
    <t>Xã Tân Ân</t>
  </si>
  <si>
    <t>Xã Tân Chánh</t>
  </si>
  <si>
    <t>Xã Long Hựu</t>
  </si>
  <si>
    <t>Xã Long Hựu Tây</t>
  </si>
  <si>
    <t>Xã Long Hựu Đông</t>
  </si>
  <si>
    <t>Xã Phước Lý</t>
  </si>
  <si>
    <t>Xã Long Thượng</t>
  </si>
  <si>
    <t>Xã Phước Hậu</t>
  </si>
  <si>
    <t>Xã Mỹ Lộc</t>
  </si>
  <si>
    <t>Xã Phước Lâm</t>
  </si>
  <si>
    <t>Xã Thuận Thành</t>
  </si>
  <si>
    <t>Xã Cần Giuộc</t>
  </si>
  <si>
    <t>Thị trấn Cần Giuộc</t>
  </si>
  <si>
    <t>Xã Long Hậu</t>
  </si>
  <si>
    <t>Xã Phước Lại</t>
  </si>
  <si>
    <t>Xã Phước Vĩnh Tây</t>
  </si>
  <si>
    <t>Xã Long An</t>
  </si>
  <si>
    <t>Xã Long Phụng</t>
  </si>
  <si>
    <t>Xã Tân Tập</t>
  </si>
  <si>
    <t>Xã Đông Thạnh</t>
  </si>
  <si>
    <t>Xã Phước Vĩnh Đông</t>
  </si>
  <si>
    <t>Xã Vàm Cỏ</t>
  </si>
  <si>
    <t>Xã Tân Phước Tây</t>
  </si>
  <si>
    <t>Xã Nhựt Ninh</t>
  </si>
  <si>
    <t>Xã Đức Tân</t>
  </si>
  <si>
    <t>Xã Tân Trụ</t>
  </si>
  <si>
    <t>Xã Bình Trinh Đông</t>
  </si>
  <si>
    <t xml:space="preserve"> Thị trấn Tân Trụ</t>
  </si>
  <si>
    <t>Xã Bình Lãng</t>
  </si>
  <si>
    <t>Xã Bình Tịnh</t>
  </si>
  <si>
    <t>Xã Nhựt Tảo</t>
  </si>
  <si>
    <t xml:space="preserve"> Xã Quê Mỹ Thạnh</t>
  </si>
  <si>
    <t>Xã Lạc Tấn</t>
  </si>
  <si>
    <t>1 phần xã Nhị Thành</t>
  </si>
  <si>
    <t>Xã Thuận Mỹ</t>
  </si>
  <si>
    <t>Xã Thanh Phú Long</t>
  </si>
  <si>
    <t>Xã Thanh Vĩnh Đông</t>
  </si>
  <si>
    <t>Xã An Lục Long</t>
  </si>
  <si>
    <t>Xã Dương Xuân Hội</t>
  </si>
  <si>
    <t>Xã Long Trì</t>
  </si>
  <si>
    <t xml:space="preserve"> Xã Tầm Vu</t>
  </si>
  <si>
    <t>Thị trấn Tầm Vu</t>
  </si>
  <si>
    <t>Xã Phú Ngãi Trị</t>
  </si>
  <si>
    <t>Xã Hiệp Thạnh</t>
  </si>
  <si>
    <t>Xã Phước Tân Hưng</t>
  </si>
  <si>
    <t>Xã Vĩnh Công</t>
  </si>
  <si>
    <t>Xã Hòa Phú</t>
  </si>
  <si>
    <t>Xã Bình Quới</t>
  </si>
  <si>
    <t>Phường Long An</t>
  </si>
  <si>
    <t>Xã Hướng Thọ Phú</t>
  </si>
  <si>
    <t xml:space="preserve"> Huyện Thủ Thừa</t>
  </si>
  <si>
    <t>Phường 1</t>
  </si>
  <si>
    <t>Phường 4</t>
  </si>
  <si>
    <t>Phường 6</t>
  </si>
  <si>
    <t>Phường 5</t>
  </si>
  <si>
    <t>Phường Tân An</t>
  </si>
  <si>
    <t>An Vĩnh Ngãi</t>
  </si>
  <si>
    <t>Xã Nhơn Thạnh Trung</t>
  </si>
  <si>
    <t>Xã Bình Tâm</t>
  </si>
  <si>
    <t>Phường 7</t>
  </si>
  <si>
    <t>Phường Khánh Hậu</t>
  </si>
  <si>
    <t>Phường Tân Khánh</t>
  </si>
  <si>
    <t>Xã Lợi Bình Nhơn</t>
  </si>
  <si>
    <t>1 phần xã Bình Thạnh</t>
  </si>
  <si>
    <t>Phần còn lại của xã Tân Thành</t>
  </si>
  <si>
    <t>Phần còn lại của xã Nhị Thành</t>
  </si>
  <si>
    <t>Phần còn lại của xã Bình Thạnh</t>
  </si>
  <si>
    <t>1 phần xã Bắc Hoà</t>
  </si>
  <si>
    <t xml:space="preserve">Phần còn lại của xã Thái Trị </t>
  </si>
  <si>
    <t xml:space="preserve">phần còn lại của xã Vĩnh Trị </t>
  </si>
  <si>
    <t xml:space="preserve">Phần còn lại của xã Thái Bình Trung </t>
  </si>
  <si>
    <t>phần còn lại của xã Khánh Hưng</t>
  </si>
  <si>
    <t>1 phần xã Khánh Hưng</t>
  </si>
  <si>
    <t>phần còn lại của xã Vĩnh Bình</t>
  </si>
  <si>
    <t>1 phần xã Thái Bình Trung</t>
  </si>
  <si>
    <t>1 phần xã Thái Trị</t>
  </si>
  <si>
    <t>phần còn lại của xã Vĩnh Thuận</t>
  </si>
  <si>
    <t>1 phần Xã Vĩnh Trị</t>
  </si>
  <si>
    <t>1 phần Xã Vĩnh Thuận</t>
  </si>
  <si>
    <t>1 phần Xã Vĩnh Bình</t>
  </si>
  <si>
    <t>TỈNH TÂY NINH</t>
  </si>
  <si>
    <t>TỈNH LONG AN HIỆN NAY</t>
  </si>
  <si>
    <t>TỈNH TÂY NINH HIỆN NAY</t>
  </si>
  <si>
    <t xml:space="preserve">Quy mô dân số (người) </t>
  </si>
  <si>
    <t>B.</t>
  </si>
  <si>
    <t>Thành phố Tây Ninh</t>
  </si>
  <si>
    <t>1.1</t>
  </si>
  <si>
    <t>Xã Bình Minh</t>
  </si>
  <si>
    <t>1.2</t>
  </si>
  <si>
    <t>1.3</t>
  </si>
  <si>
    <t>Xã Thạnh Tân</t>
  </si>
  <si>
    <t>Các phường</t>
  </si>
  <si>
    <t>2.1</t>
  </si>
  <si>
    <t>2.2</t>
  </si>
  <si>
    <t>2.3</t>
  </si>
  <si>
    <t>2.4</t>
  </si>
  <si>
    <t>Phường IV</t>
  </si>
  <si>
    <t>2.5</t>
  </si>
  <si>
    <t>Phường Hiệp Ninh</t>
  </si>
  <si>
    <t>2.6</t>
  </si>
  <si>
    <t>Phường Ninh Thạnh</t>
  </si>
  <si>
    <t>2.7</t>
  </si>
  <si>
    <t>Phường Ninh Sơn</t>
  </si>
  <si>
    <t>Thị xã Hòa Thành</t>
  </si>
  <si>
    <t>Xã Trường Hòa</t>
  </si>
  <si>
    <t>Xã Long Thành Nam</t>
  </si>
  <si>
    <t>Xã Trường Đông</t>
  </si>
  <si>
    <t>1.4</t>
  </si>
  <si>
    <t>Xã Trường Tây</t>
  </si>
  <si>
    <t>Phường Long Hoa</t>
  </si>
  <si>
    <t>Phường Hiệp Tân</t>
  </si>
  <si>
    <t>Phường Long Thành Bắc</t>
  </si>
  <si>
    <t>Phường Long Thành Trung</t>
  </si>
  <si>
    <t>Thị xã Trảng Bàng</t>
  </si>
  <si>
    <t>Xã Hưng Thuận</t>
  </si>
  <si>
    <t>Xã Đôn Thuận</t>
  </si>
  <si>
    <t>Xã Phước Bình</t>
  </si>
  <si>
    <t>Xã Phước Chỉ</t>
  </si>
  <si>
    <t>Phường Trảng Bàng</t>
  </si>
  <si>
    <t>Phường An Tịnh</t>
  </si>
  <si>
    <t>Phường An Hoà</t>
  </si>
  <si>
    <t>Phường Lộc Hưng</t>
  </si>
  <si>
    <t xml:space="preserve">Phường Gia Bình </t>
  </si>
  <si>
    <t>Phường Gia Lộc</t>
  </si>
  <si>
    <t>Xã Hảo Đước</t>
  </si>
  <si>
    <t>Xã Phước Vinh</t>
  </si>
  <si>
    <t>Xã Đồng Khởi</t>
  </si>
  <si>
    <t>Xã Thái Bình</t>
  </si>
  <si>
    <t>1.5</t>
  </si>
  <si>
    <t>Xã An Cơ</t>
  </si>
  <si>
    <t>1.6</t>
  </si>
  <si>
    <t>Xã Biên Giới</t>
  </si>
  <si>
    <t>1.7</t>
  </si>
  <si>
    <t>Xã Hòa Thạnh</t>
  </si>
  <si>
    <t>1.8</t>
  </si>
  <si>
    <t>Xã Trí Bình</t>
  </si>
  <si>
    <t>1.9</t>
  </si>
  <si>
    <t>Xã Hòa Hội</t>
  </si>
  <si>
    <t>Xã An Bình</t>
  </si>
  <si>
    <t>Xã Thanh Điền</t>
  </si>
  <si>
    <t>Xã Thành Long</t>
  </si>
  <si>
    <t xml:space="preserve">Xã Ninh Điền </t>
  </si>
  <si>
    <t>Xã Long Vĩnh</t>
  </si>
  <si>
    <t>Các thị trấn</t>
  </si>
  <si>
    <t>Thị trấn Châu Thành</t>
  </si>
  <si>
    <t>Huyện Dương Minh Châu</t>
  </si>
  <si>
    <t>Xã Suối Đá</t>
  </si>
  <si>
    <t>Xã Phan</t>
  </si>
  <si>
    <t>Xã Bàu Năng</t>
  </si>
  <si>
    <t>Xã Chà Là</t>
  </si>
  <si>
    <t>Xã Cầu Khởi</t>
  </si>
  <si>
    <t>Xã Truông Mít</t>
  </si>
  <si>
    <t>Xã Lộc Ninh</t>
  </si>
  <si>
    <t>Xã Bến Củi</t>
  </si>
  <si>
    <t>Xã Phước Minh</t>
  </si>
  <si>
    <t>Xã Phước Ninh</t>
  </si>
  <si>
    <t>Thị trấn Dương Minh Châu</t>
  </si>
  <si>
    <t>Huyện Tân Châu</t>
  </si>
  <si>
    <t>Xã Thạnh Đông</t>
  </si>
  <si>
    <t>Xã Tân Hội</t>
  </si>
  <si>
    <t>Xã Tân Hà</t>
  </si>
  <si>
    <t>Xã Suối Ngô</t>
  </si>
  <si>
    <t>Xã Suối Dây</t>
  </si>
  <si>
    <t>Thị trấn Tân Châu</t>
  </si>
  <si>
    <t>Huyện Bến Cầu</t>
  </si>
  <si>
    <t>Xã Long Chữ</t>
  </si>
  <si>
    <t>Xã Long Phước</t>
  </si>
  <si>
    <t>Xã Long Giang</t>
  </si>
  <si>
    <t>Xã Tiên Thuận</t>
  </si>
  <si>
    <t>Xã Long Khánh</t>
  </si>
  <si>
    <t>Xã Lợi Thuận</t>
  </si>
  <si>
    <t>Thị trấn Bến Cầu</t>
  </si>
  <si>
    <t xml:space="preserve">Huyện Tân Biên </t>
  </si>
  <si>
    <t>Xã Thạnh Bắc</t>
  </si>
  <si>
    <t>Xã Thạnh Bình</t>
  </si>
  <si>
    <t>Xã Thạnh Tây</t>
  </si>
  <si>
    <t>Xã Hòa Hiệp</t>
  </si>
  <si>
    <t>Xã Tân Phong</t>
  </si>
  <si>
    <t>Xã Mỏ Công</t>
  </si>
  <si>
    <t>Xã Trà Vong</t>
  </si>
  <si>
    <t>Thị trấn Tân Biên</t>
  </si>
  <si>
    <t>Huyện Gò Dầu</t>
  </si>
  <si>
    <t>Xã Cẩm Giang</t>
  </si>
  <si>
    <t>Xã Bàu Đồn</t>
  </si>
  <si>
    <t>Xã Phước Thạnh</t>
  </si>
  <si>
    <t>Xã Phước Trạch</t>
  </si>
  <si>
    <t>Xã Thanh Phước</t>
  </si>
  <si>
    <t>Thị trấn Gò Dầu</t>
  </si>
  <si>
    <t>KHÔNG CÓ</t>
  </si>
  <si>
    <t>Phường Tân Ninh</t>
  </si>
  <si>
    <t>thành phố Tây Ninh</t>
  </si>
  <si>
    <t>Một phần xã Thái Bình</t>
  </si>
  <si>
    <t xml:space="preserve">huyện Châu Thành </t>
  </si>
  <si>
    <t>Phường Bình Minh</t>
  </si>
  <si>
    <t>Một phần xã Suối Đá</t>
  </si>
  <si>
    <t>huyện Dương Minh Châu</t>
  </si>
  <si>
    <t>Một phần xã Phan</t>
  </si>
  <si>
    <t xml:space="preserve">Xã Bàu Năng </t>
  </si>
  <si>
    <t>Một phần xã Chà Là</t>
  </si>
  <si>
    <t>Phường Long Hoa - Hòa Thành</t>
  </si>
  <si>
    <t>thị xã Hoà Thành</t>
  </si>
  <si>
    <t>Xã Trường Hòa - Hòa Thành</t>
  </si>
  <si>
    <t>Xã Trường Tây - Hòa Thành</t>
  </si>
  <si>
    <t>Xã Trường Đông - Hòa Thành</t>
  </si>
  <si>
    <t>Phường Hoà Thành</t>
  </si>
  <si>
    <t xml:space="preserve">Xã Long Thành Nam </t>
  </si>
  <si>
    <t>Phường Thanh Điền</t>
  </si>
  <si>
    <t>thị xã Trảng Bàng</t>
  </si>
  <si>
    <t xml:space="preserve">Phường An Tịnh </t>
  </si>
  <si>
    <t xml:space="preserve">Phường Lộc Hưng </t>
  </si>
  <si>
    <t>Phường Gò Dầu</t>
  </si>
  <si>
    <t>Phường Gia Bình</t>
  </si>
  <si>
    <t>huyện Gò Dầu</t>
  </si>
  <si>
    <t xml:space="preserve">Xã Đôn Thuận </t>
  </si>
  <si>
    <t xml:space="preserve">Xã Cẩm Giang </t>
  </si>
  <si>
    <t xml:space="preserve">Xã Hiệp Thạnh </t>
  </si>
  <si>
    <t xml:space="preserve">Xã Phước Trạch </t>
  </si>
  <si>
    <t xml:space="preserve">Xã Truông Mít </t>
  </si>
  <si>
    <t xml:space="preserve">Xã Lộc Ninh </t>
  </si>
  <si>
    <t xml:space="preserve">Xã Bến Củi </t>
  </si>
  <si>
    <t>Một phần xã Phước Minh</t>
  </si>
  <si>
    <t>Phần còn lại của xã Chà Là</t>
  </si>
  <si>
    <t xml:space="preserve">Xã Cầu Khởi </t>
  </si>
  <si>
    <t xml:space="preserve">Xã Phước Ninh </t>
  </si>
  <si>
    <t xml:space="preserve"> Xã Dương Minh Châu</t>
  </si>
  <si>
    <r>
      <t>Phần mặt nước Hồ Dầu Tiếng xã Phước Minh (22.2km</t>
    </r>
    <r>
      <rPr>
        <i/>
        <vertAlign val="superscript"/>
        <sz val="13"/>
        <color rgb="FFFF0000"/>
        <rFont val="Times New Roman"/>
        <family val="1"/>
      </rPr>
      <t>2</t>
    </r>
    <r>
      <rPr>
        <i/>
        <sz val="13"/>
        <color rgb="FFFF0000"/>
        <rFont val="Times New Roman"/>
        <family val="1"/>
      </rPr>
      <t>)</t>
    </r>
  </si>
  <si>
    <r>
      <t>Phần còn lại của xã Phan</t>
    </r>
    <r>
      <rPr>
        <sz val="13"/>
        <color rgb="FFFF0000"/>
        <rFont val="Times New Roman"/>
        <family val="1"/>
      </rPr>
      <t/>
    </r>
  </si>
  <si>
    <r>
      <t xml:space="preserve">Phần còn lại của xã Suối Đá  </t>
    </r>
    <r>
      <rPr>
        <i/>
        <sz val="13"/>
        <color rgb="FFFF0000"/>
        <rFont val="Times New Roman"/>
        <family val="1"/>
      </rPr>
      <t/>
    </r>
  </si>
  <si>
    <t xml:space="preserve">huyện Tân Châu </t>
  </si>
  <si>
    <t>Xã Tân Châu</t>
  </si>
  <si>
    <t>Một phần xã Tân Phú</t>
  </si>
  <si>
    <t>Một phần mặt nước Hồ Tha La xã Suối Dây</t>
  </si>
  <si>
    <t xml:space="preserve"> Xã Tân Phú </t>
  </si>
  <si>
    <t>Phần còn lại của xã Tân Phú</t>
  </si>
  <si>
    <t>Một phần xã Mỏ Công</t>
  </si>
  <si>
    <t xml:space="preserve">huyện Tân Biên </t>
  </si>
  <si>
    <t>Một phần xã Trà Vong</t>
  </si>
  <si>
    <t>Một phần xã Tân Phong</t>
  </si>
  <si>
    <t xml:space="preserve">Xã Tân Hiệp </t>
  </si>
  <si>
    <t xml:space="preserve"> Xã Tân Thành</t>
  </si>
  <si>
    <t>Phần còn lại của xã Suối Dây</t>
  </si>
  <si>
    <t xml:space="preserve">Xã Tân Lập </t>
  </si>
  <si>
    <t xml:space="preserve">Xã Thạnh Bắc </t>
  </si>
  <si>
    <t>Xã Tân Biên</t>
  </si>
  <si>
    <t xml:space="preserve">Xã Tân Bình </t>
  </si>
  <si>
    <t xml:space="preserve">Xã Thạnh Tây  </t>
  </si>
  <si>
    <t xml:space="preserve">Xã Thạnh Bình </t>
  </si>
  <si>
    <t>Phần còn lại của xã Tân Phong</t>
  </si>
  <si>
    <t xml:space="preserve">Phần còn lại của xã Mỏ Công  </t>
  </si>
  <si>
    <t xml:space="preserve">Phần còn lại của xã Trà Vong  </t>
  </si>
  <si>
    <t xml:space="preserve">Xã Phước Vinh </t>
  </si>
  <si>
    <t xml:space="preserve">Xã Hoà Hội </t>
  </si>
  <si>
    <t xml:space="preserve">Xã Hòa Hội  </t>
  </si>
  <si>
    <t>Xã Ninh Điền</t>
  </si>
  <si>
    <t>Xã Châu Thành</t>
  </si>
  <si>
    <t>Phần còn lại của xã Thái Bình</t>
  </si>
  <si>
    <t xml:space="preserve">Xã An Cơ  </t>
  </si>
  <si>
    <t xml:space="preserve">Xã Trí Bình </t>
  </si>
  <si>
    <t xml:space="preserve">Xã Long Vĩnh </t>
  </si>
  <si>
    <t xml:space="preserve">Xã Long Chữ </t>
  </si>
  <si>
    <t>huyện Bến Cầu</t>
  </si>
  <si>
    <t xml:space="preserve">Xã Long Phước </t>
  </si>
  <si>
    <t xml:space="preserve"> Xã Long Thuận</t>
  </si>
  <si>
    <t xml:space="preserve">Xã Long Giang </t>
  </si>
  <si>
    <t xml:space="preserve">Xã Long Khánh </t>
  </si>
  <si>
    <t xml:space="preserve">Xã Long Thuận </t>
  </si>
  <si>
    <t>Xã Bến Cầu</t>
  </si>
  <si>
    <t xml:space="preserve">Xã Tiên Thuận </t>
  </si>
  <si>
    <t xml:space="preserve">Xã Lợi Thuận  </t>
  </si>
  <si>
    <t xml:space="preserve">Xã An Thạnh </t>
  </si>
  <si>
    <r>
      <t xml:space="preserve">Yếu tố đặc thù 
</t>
    </r>
    <r>
      <rPr>
        <sz val="13"/>
        <rFont val="Times New Roman"/>
        <family val="1"/>
      </rPr>
      <t>(nếu có)</t>
    </r>
  </si>
  <si>
    <r>
      <t xml:space="preserve">Diện tích </t>
    </r>
    <r>
      <rPr>
        <sz val="13"/>
        <rFont val="Times New Roman"/>
        <family val="1"/>
      </rPr>
      <t>(km2)</t>
    </r>
  </si>
  <si>
    <r>
      <t xml:space="preserve">Tỷ lệ </t>
    </r>
    <r>
      <rPr>
        <sz val="13"/>
        <rFont val="Times New Roman"/>
        <family val="1"/>
      </rPr>
      <t>(%)</t>
    </r>
  </si>
  <si>
    <r>
      <t xml:space="preserve">Dân số </t>
    </r>
    <r>
      <rPr>
        <sz val="13"/>
        <rFont val="Times New Roman"/>
        <family val="1"/>
      </rPr>
      <t>(người)</t>
    </r>
  </si>
  <si>
    <r>
      <t xml:space="preserve">Tỷ lệ </t>
    </r>
    <r>
      <rPr>
        <sz val="13"/>
        <rFont val="Times New Roman"/>
        <family val="1"/>
      </rPr>
      <t xml:space="preserve">(% ) </t>
    </r>
  </si>
  <si>
    <t xml:space="preserve">Xã </t>
  </si>
  <si>
    <t xml:space="preserve"> Xã An Thạnh</t>
  </si>
  <si>
    <t xml:space="preserve">Xã Lợi Thuận </t>
  </si>
  <si>
    <t>Thị trấn Bến Cầu</t>
  </si>
  <si>
    <t>Xã Tiên Thuận</t>
  </si>
  <si>
    <t>Xã Long Thuận</t>
  </si>
  <si>
    <t>Xã Long Khánh</t>
  </si>
  <si>
    <t>Xã Long Giang</t>
  </si>
  <si>
    <t>Xã Long Chữ</t>
  </si>
  <si>
    <t>Xã Long Phước</t>
  </si>
  <si>
    <t>Huyện Tân Biên</t>
  </si>
  <si>
    <t>xã Tân Lập</t>
  </si>
  <si>
    <t>xã Tân Bình</t>
  </si>
  <si>
    <t>xã Thạnh Tây</t>
  </si>
  <si>
    <t>xã Thạnh Bắc</t>
  </si>
  <si>
    <t>xã Thạnh Bình</t>
  </si>
  <si>
    <t>xã Hòa Hiệp</t>
  </si>
  <si>
    <t>xã Tân Phong</t>
  </si>
  <si>
    <t>xã Mỏ Công</t>
  </si>
  <si>
    <t>xã Trà Vong</t>
  </si>
  <si>
    <t>Thị trấn DMC</t>
  </si>
  <si>
    <t>Xã  Đôn Thuận</t>
  </si>
  <si>
    <t xml:space="preserve"> Xã Hưng Thuận</t>
  </si>
  <si>
    <t xml:space="preserve"> Xã  Phước Bình</t>
  </si>
  <si>
    <t>Xã  Phước Chỉ</t>
  </si>
  <si>
    <t>Phường An Hòa</t>
  </si>
  <si>
    <t>Hưng Điền</t>
  </si>
  <si>
    <t>Hưng Điền B</t>
  </si>
  <si>
    <t>Hưng Hà</t>
  </si>
  <si>
    <t>Vĩnh Châu B</t>
  </si>
  <si>
    <t>Hưng Thạnh</t>
  </si>
  <si>
    <t>Thạnh Hưng</t>
  </si>
  <si>
    <t>Vĩnh Thạnh</t>
  </si>
  <si>
    <t>Vĩnh Lợi</t>
  </si>
  <si>
    <t>Vĩnh Châu A</t>
  </si>
  <si>
    <t>Vĩnh Bửu</t>
  </si>
  <si>
    <t>Vĩnh Đại</t>
  </si>
  <si>
    <t>thị trấn Tân Hưng</t>
  </si>
  <si>
    <t>Xã Thái Bình Trung</t>
  </si>
  <si>
    <t>Xã Thái Trị</t>
  </si>
  <si>
    <t>Xã Vĩnh Bình</t>
  </si>
  <si>
    <t>Xã Vĩnh Thuận</t>
  </si>
  <si>
    <t>Xã Vĩnh Trị</t>
  </si>
  <si>
    <t xml:space="preserve">Các xã </t>
  </si>
  <si>
    <t>xã Tuyên Thạnh</t>
  </si>
  <si>
    <t>xã Thạnh Hưng</t>
  </si>
  <si>
    <t>xã Bình Hiệp</t>
  </si>
  <si>
    <t>xã Bình Tân</t>
  </si>
  <si>
    <t>xã Thạnh Trị</t>
  </si>
  <si>
    <t>Các Phường</t>
  </si>
  <si>
    <t>Huyện Tân Thanh</t>
  </si>
  <si>
    <t>Tân Bình</t>
  </si>
  <si>
    <t>Hậu Thạnh Đông</t>
  </si>
  <si>
    <t>Tân Ninh</t>
  </si>
  <si>
    <t>Nhơn Hòa Lập</t>
  </si>
  <si>
    <t>Bắc Hòa</t>
  </si>
  <si>
    <t>Nhơn Hòa</t>
  </si>
  <si>
    <t>Nhơn Ninh</t>
  </si>
  <si>
    <t>Hậu Thạnh Tây</t>
  </si>
  <si>
    <t>Tân Lập</t>
  </si>
  <si>
    <t>Tân Thành</t>
  </si>
  <si>
    <t>Kiến Bình</t>
  </si>
  <si>
    <t>Tân Hòa</t>
  </si>
  <si>
    <t>Xã Thạnh Phú</t>
  </si>
  <si>
    <t>Xã Thuận Nghĩa Hòa</t>
  </si>
  <si>
    <t>Nhị Thành</t>
  </si>
  <si>
    <t>Tân Long</t>
  </si>
  <si>
    <t>Long Thạnh</t>
  </si>
  <si>
    <t>Long Thuận</t>
  </si>
  <si>
    <t>Mỹ Lạc</t>
  </si>
  <si>
    <t>Mỹ Thạnh</t>
  </si>
  <si>
    <t>Mỹ Phú</t>
  </si>
  <si>
    <t>Mỹ An</t>
  </si>
  <si>
    <t>Bình An</t>
  </si>
  <si>
    <t>Bình Thạnh</t>
  </si>
  <si>
    <t>Mỹ Thạnh Đông</t>
  </si>
  <si>
    <t>Mỹ Bình</t>
  </si>
  <si>
    <t>Mỹ Thạnh Tây</t>
  </si>
  <si>
    <t>Bình Hòa Bắc</t>
  </si>
  <si>
    <t>Bình Hòa Nam</t>
  </si>
  <si>
    <t>Bình Thành</t>
  </si>
  <si>
    <t>TT.Đông Thành</t>
  </si>
  <si>
    <t>Xã Lộc Giang</t>
  </si>
  <si>
    <t>XãTân Mỹ</t>
  </si>
  <si>
    <t xml:space="preserve"> xã Đức Hòa Thượng</t>
  </si>
  <si>
    <t xml:space="preserve">Xã Hựu Thạnh </t>
  </si>
  <si>
    <t xml:space="preserve">Thị trấn Bến Lức </t>
  </si>
  <si>
    <t xml:space="preserve">Huyện Cần Giuộc </t>
  </si>
  <si>
    <t>Quê Mỹ Thạnh</t>
  </si>
  <si>
    <t>Xã  Bình Lãng</t>
  </si>
  <si>
    <t>Thị trấn Tân Trụ</t>
  </si>
  <si>
    <t>xã Lợi Bình Nhơn</t>
  </si>
  <si>
    <t>xã An Vĩnh Ngãi</t>
  </si>
  <si>
    <t>xã Bình Tâm</t>
  </si>
  <si>
    <t>xã Hướng Thọ Phú</t>
  </si>
  <si>
    <t>xã Nhơn Thạnh Trung</t>
  </si>
  <si>
    <t>các Phường</t>
  </si>
  <si>
    <t xml:space="preserve">Huyện Cần Đước </t>
  </si>
  <si>
    <t>Long Định</t>
  </si>
  <si>
    <t>Long Cang</t>
  </si>
  <si>
    <t>Long Sơn</t>
  </si>
  <si>
    <t>Phước Vân</t>
  </si>
  <si>
    <t>Long Khê</t>
  </si>
  <si>
    <t>Long Hòa</t>
  </si>
  <si>
    <t>Trân Trạch</t>
  </si>
  <si>
    <t>Mỹ Lệ</t>
  </si>
  <si>
    <t>Phước Tuy</t>
  </si>
  <si>
    <t xml:space="preserve">- Tiếp tục sử dụng: 1007cs.
- Chuyển đổi công năng sử dụng trụ sở: 6cs.
- Xử lý: 115cs. </t>
  </si>
  <si>
    <t>- Tiếp tục sử dụng: 994cs.
- Xử lý: 113cs. (trừ 21 cơ sở đã thu hồi).</t>
  </si>
  <si>
    <t>- Tiếp tục sử dụng: 1040cs.
- Chuyển đổi công năng sử dụng trụ sở: 26cs.
- Xử lý: 32cs. (trừ 30 cơ sở đã thu hồi).</t>
  </si>
  <si>
    <t>- Tiếp tục sử dụng: 1081cs.
- Chuyển đổi công năng sử dụng trụ sở: 17cs. (trừ 30 cơ sở đã thu hồi).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</si>
</sst>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0.000"/>
    <numFmt numFmtId="167" formatCode="#,##0.0"/>
    <numFmt numFmtId="168" formatCode="_-* #,##0\ _₫_-;\-* #,##0\ _₫_-;_-* &quot;-&quot;??\ _₫_-;_-@_-"/>
    <numFmt numFmtId="169" formatCode="_-* #,##0.00_-;\-* #,##0.00_-;_-* &quot;-&quot;??_-;_-@_-"/>
    <numFmt numFmtId="170" formatCode="_(* #,##0_);_(* \(#,##0\);_(* &quot;-&quot;??_);_(@_)"/>
    <numFmt numFmtId="171" formatCode="_(* #,##0.000_);_(* \(#,##0.000\);_(* &quot;-&quot;??_);_(@_)"/>
    <numFmt numFmtId="172" formatCode="_-* #,##0.0\ _₫_-;\-* #,##0.0\ _₫_-;_-* &quot;-&quot;??\ _₫_-;_-@_-"/>
    <numFmt numFmtId="173" formatCode="_(* #,##0.0000_);_(* \(#,##0.0000\);_(* &quot;-&quot;??_);_(@_)"/>
  </numFmts>
  <fonts count="6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i/>
      <sz val="13"/>
      <name val="Times New Roman"/>
      <family val="1"/>
    </font>
    <font>
      <i/>
      <sz val="14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b/>
      <i/>
      <sz val="14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0"/>
      <color theme="1"/>
      <name val="Times New Roman"/>
      <family val="1"/>
    </font>
    <font>
      <sz val="13"/>
      <color rgb="FF0070C0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Calibri"/>
      <family val="1"/>
      <scheme val="minor"/>
    </font>
    <font>
      <sz val="13"/>
      <color theme="1"/>
      <name val="Times New Roman"/>
      <family val="1"/>
    </font>
    <font>
      <sz val="14"/>
      <color theme="1"/>
      <name val="Calibri"/>
      <family val="2"/>
      <charset val="163"/>
      <scheme val="minor"/>
    </font>
    <font>
      <sz val="12"/>
      <name val="Calibri"/>
      <family val="1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b/>
      <sz val="16"/>
      <color theme="1"/>
      <name val="Times New Roman"/>
      <family val="1"/>
    </font>
    <font>
      <i/>
      <sz val="13"/>
      <color theme="1"/>
      <name val="Times New Roman"/>
      <family val="1"/>
    </font>
    <font>
      <sz val="16"/>
      <color theme="1"/>
      <name val="Times New Roman"/>
      <family val="1"/>
    </font>
    <font>
      <i/>
      <sz val="16"/>
      <color theme="1"/>
      <name val="Times New Roman"/>
      <family val="1"/>
    </font>
    <font>
      <b/>
      <i/>
      <sz val="16"/>
      <color theme="1"/>
      <name val="Times New Roman"/>
      <family val="1"/>
    </font>
    <font>
      <i/>
      <sz val="13"/>
      <name val="Times New Roman"/>
      <family val="1"/>
    </font>
    <font>
      <sz val="13"/>
      <color rgb="FF0000CC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rgb="FFFF0000"/>
      <name val="Times New Roman"/>
      <family val="1"/>
    </font>
    <font>
      <sz val="13"/>
      <color rgb="FF3333FF"/>
      <name val="Times New Roman"/>
      <family val="1"/>
    </font>
    <font>
      <b/>
      <sz val="13"/>
      <color rgb="FF3333FF"/>
      <name val="Times New Roman"/>
      <family val="1"/>
    </font>
    <font>
      <i/>
      <sz val="13"/>
      <color rgb="FFFF0000"/>
      <name val="Times New Roman"/>
      <family val="1"/>
    </font>
    <font>
      <sz val="13"/>
      <color rgb="FFFF0000"/>
      <name val="Times New Roman"/>
      <family val="1"/>
    </font>
    <font>
      <i/>
      <vertAlign val="superscript"/>
      <sz val="13"/>
      <color rgb="FFFF0000"/>
      <name val="Times New Roman"/>
      <family val="1"/>
    </font>
    <font>
      <sz val="13"/>
      <name val="Calibri"/>
      <family val="2"/>
      <charset val="163"/>
      <scheme val="minor"/>
    </font>
    <font>
      <sz val="13"/>
      <color theme="1"/>
      <name val="Calibri"/>
      <family val="2"/>
      <charset val="163"/>
      <scheme val="minor"/>
    </font>
    <font>
      <b/>
      <sz val="15"/>
      <name val="Times New Roman"/>
      <family val="1"/>
    </font>
    <font>
      <b/>
      <sz val="9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  <charset val="163"/>
    </font>
    <font>
      <b/>
      <sz val="12"/>
      <color rgb="FF3333FF"/>
      <name val="Times New Roman"/>
      <family val="1"/>
    </font>
    <font>
      <sz val="12"/>
      <color rgb="FF3333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3">
    <xf numFmtId="0" fontId="0" fillId="0" borderId="0"/>
    <xf numFmtId="165" fontId="3" fillId="0" borderId="0" applyFont="0" applyFill="0" applyBorder="0" applyAlignment="0" applyProtection="0"/>
    <xf numFmtId="0" fontId="11" fillId="0" borderId="0"/>
    <xf numFmtId="0" fontId="19" fillId="0" borderId="0"/>
    <xf numFmtId="43" fontId="11" fillId="0" borderId="0" applyFont="0" applyFill="0" applyBorder="0" applyAlignment="0" applyProtection="0"/>
    <xf numFmtId="0" fontId="3" fillId="0" borderId="0"/>
    <xf numFmtId="0" fontId="29" fillId="0" borderId="0"/>
    <xf numFmtId="0" fontId="29" fillId="0" borderId="0"/>
    <xf numFmtId="43" fontId="19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</cellStyleXfs>
  <cellXfs count="607">
    <xf numFmtId="0" fontId="0" fillId="0" borderId="0" xfId="0"/>
    <xf numFmtId="0" fontId="6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15" fillId="0" borderId="0" xfId="2" applyFont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vertical="center" wrapText="1"/>
    </xf>
    <xf numFmtId="3" fontId="5" fillId="2" borderId="1" xfId="3" applyNumberFormat="1" applyFont="1" applyFill="1" applyBorder="1" applyAlignment="1">
      <alignment horizontal="right" vertical="center"/>
    </xf>
    <xf numFmtId="4" fontId="13" fillId="2" borderId="1" xfId="2" applyNumberFormat="1" applyFont="1" applyFill="1" applyBorder="1" applyAlignment="1">
      <alignment vertical="center"/>
    </xf>
    <xf numFmtId="0" fontId="9" fillId="0" borderId="0" xfId="2" applyFont="1" applyAlignment="1">
      <alignment vertical="center"/>
    </xf>
    <xf numFmtId="3" fontId="13" fillId="2" borderId="1" xfId="3" applyNumberFormat="1" applyFont="1" applyFill="1" applyBorder="1" applyAlignment="1">
      <alignment horizontal="right" vertical="center"/>
    </xf>
    <xf numFmtId="3" fontId="13" fillId="3" borderId="1" xfId="3" applyNumberFormat="1" applyFont="1" applyFill="1" applyBorder="1" applyAlignment="1">
      <alignment horizontal="right" vertical="center"/>
    </xf>
    <xf numFmtId="3" fontId="9" fillId="0" borderId="1" xfId="3" applyNumberFormat="1" applyFont="1" applyBorder="1" applyAlignment="1">
      <alignment horizontal="center" vertical="center" wrapText="1"/>
    </xf>
    <xf numFmtId="3" fontId="9" fillId="0" borderId="1" xfId="3" applyNumberFormat="1" applyFont="1" applyBorder="1" applyAlignment="1">
      <alignment horizontal="right" vertical="center" wrapText="1"/>
    </xf>
    <xf numFmtId="0" fontId="9" fillId="0" borderId="1" xfId="2" applyFont="1" applyBorder="1" applyAlignment="1">
      <alignment vertical="center" wrapText="1"/>
    </xf>
    <xf numFmtId="167" fontId="9" fillId="0" borderId="1" xfId="3" applyNumberFormat="1" applyFont="1" applyBorder="1" applyAlignment="1">
      <alignment horizontal="right" vertical="center" wrapText="1"/>
    </xf>
    <xf numFmtId="3" fontId="13" fillId="3" borderId="1" xfId="3" applyNumberFormat="1" applyFont="1" applyFill="1" applyBorder="1" applyAlignment="1">
      <alignment horizontal="right" vertical="center" wrapText="1"/>
    </xf>
    <xf numFmtId="3" fontId="9" fillId="0" borderId="0" xfId="2" applyNumberFormat="1" applyFont="1" applyAlignment="1">
      <alignment vertical="center"/>
    </xf>
    <xf numFmtId="0" fontId="11" fillId="0" borderId="0" xfId="2"/>
    <xf numFmtId="0" fontId="12" fillId="0" borderId="0" xfId="2" applyFont="1"/>
    <xf numFmtId="4" fontId="9" fillId="2" borderId="1" xfId="0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0" xfId="2" applyFont="1" applyAlignment="1">
      <alignment vertical="center" wrapText="1"/>
    </xf>
    <xf numFmtId="0" fontId="6" fillId="0" borderId="0" xfId="2" applyFont="1"/>
    <xf numFmtId="0" fontId="9" fillId="0" borderId="0" xfId="2" applyFont="1"/>
    <xf numFmtId="0" fontId="5" fillId="2" borderId="1" xfId="0" applyFont="1" applyFill="1" applyBorder="1" applyAlignment="1">
      <alignment horizontal="center" vertical="center"/>
    </xf>
    <xf numFmtId="0" fontId="12" fillId="2" borderId="0" xfId="5" applyFont="1" applyFill="1"/>
    <xf numFmtId="2" fontId="12" fillId="2" borderId="0" xfId="5" applyNumberFormat="1" applyFont="1" applyFill="1" applyAlignment="1">
      <alignment horizontal="right" wrapText="1"/>
    </xf>
    <xf numFmtId="0" fontId="10" fillId="2" borderId="0" xfId="5" applyFont="1" applyFill="1"/>
    <xf numFmtId="0" fontId="25" fillId="0" borderId="8" xfId="2" applyFont="1" applyBorder="1" applyAlignment="1">
      <alignment horizontal="center" vertical="center"/>
    </xf>
    <xf numFmtId="2" fontId="5" fillId="2" borderId="1" xfId="5" applyNumberFormat="1" applyFont="1" applyFill="1" applyBorder="1" applyAlignment="1">
      <alignment horizontal="center" vertical="center" wrapText="1"/>
    </xf>
    <xf numFmtId="0" fontId="12" fillId="2" borderId="0" xfId="5" applyFont="1" applyFill="1" applyAlignment="1">
      <alignment horizontal="center"/>
    </xf>
    <xf numFmtId="3" fontId="5" fillId="2" borderId="1" xfId="5" applyNumberFormat="1" applyFont="1" applyFill="1" applyBorder="1" applyAlignment="1">
      <alignment vertical="center" wrapText="1"/>
    </xf>
    <xf numFmtId="0" fontId="5" fillId="2" borderId="1" xfId="5" applyFont="1" applyFill="1" applyBorder="1" applyAlignment="1">
      <alignment horizontal="left" vertical="center" wrapText="1"/>
    </xf>
    <xf numFmtId="3" fontId="12" fillId="2" borderId="0" xfId="5" applyNumberFormat="1" applyFont="1" applyFill="1"/>
    <xf numFmtId="3" fontId="5" fillId="2" borderId="1" xfId="5" applyNumberFormat="1" applyFont="1" applyFill="1" applyBorder="1" applyAlignment="1">
      <alignment horizontal="right" vertical="center" wrapText="1"/>
    </xf>
    <xf numFmtId="0" fontId="5" fillId="2" borderId="1" xfId="5" applyFont="1" applyFill="1" applyBorder="1" applyAlignment="1">
      <alignment vertical="center"/>
    </xf>
    <xf numFmtId="168" fontId="5" fillId="2" borderId="1" xfId="5" applyNumberFormat="1" applyFont="1" applyFill="1" applyBorder="1" applyAlignment="1">
      <alignment vertical="center"/>
    </xf>
    <xf numFmtId="3" fontId="20" fillId="2" borderId="0" xfId="5" applyNumberFormat="1" applyFont="1" applyFill="1"/>
    <xf numFmtId="0" fontId="28" fillId="2" borderId="0" xfId="5" applyFont="1" applyFill="1"/>
    <xf numFmtId="0" fontId="20" fillId="2" borderId="0" xfId="5" applyFont="1" applyFill="1"/>
    <xf numFmtId="165" fontId="20" fillId="2" borderId="0" xfId="1" applyFont="1" applyFill="1"/>
    <xf numFmtId="165" fontId="20" fillId="2" borderId="0" xfId="1" applyFont="1" applyFill="1" applyAlignment="1">
      <alignment horizontal="left"/>
    </xf>
    <xf numFmtId="165" fontId="6" fillId="2" borderId="1" xfId="1" applyFont="1" applyFill="1" applyBorder="1" applyAlignment="1">
      <alignment horizontal="center" vertical="center"/>
    </xf>
    <xf numFmtId="168" fontId="6" fillId="2" borderId="1" xfId="1" applyNumberFormat="1" applyFont="1" applyFill="1" applyBorder="1" applyAlignment="1">
      <alignment vertical="center" wrapText="1"/>
    </xf>
    <xf numFmtId="165" fontId="12" fillId="2" borderId="0" xfId="1" applyFont="1" applyFill="1"/>
    <xf numFmtId="165" fontId="6" fillId="2" borderId="1" xfId="1" applyFont="1" applyFill="1" applyBorder="1" applyAlignment="1">
      <alignment vertical="center" wrapText="1"/>
    </xf>
    <xf numFmtId="165" fontId="5" fillId="2" borderId="1" xfId="1" applyFont="1" applyFill="1" applyBorder="1" applyAlignment="1">
      <alignment horizontal="center" vertical="center"/>
    </xf>
    <xf numFmtId="165" fontId="6" fillId="2" borderId="1" xfId="1" applyFont="1" applyFill="1" applyBorder="1" applyAlignment="1">
      <alignment vertical="center"/>
    </xf>
    <xf numFmtId="165" fontId="10" fillId="2" borderId="0" xfId="1" applyFont="1" applyFill="1"/>
    <xf numFmtId="0" fontId="17" fillId="2" borderId="1" xfId="5" applyFont="1" applyFill="1" applyBorder="1" applyAlignment="1">
      <alignment horizontal="center" vertical="center" wrapText="1"/>
    </xf>
    <xf numFmtId="0" fontId="12" fillId="2" borderId="1" xfId="5" applyFont="1" applyFill="1" applyBorder="1" applyAlignment="1">
      <alignment horizontal="center" vertical="center" wrapText="1"/>
    </xf>
    <xf numFmtId="0" fontId="12" fillId="2" borderId="0" xfId="5" applyFont="1" applyFill="1" applyAlignment="1">
      <alignment vertical="center" wrapText="1"/>
    </xf>
    <xf numFmtId="0" fontId="17" fillId="2" borderId="0" xfId="5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5" applyFont="1" applyAlignment="1">
      <alignment vertical="center"/>
    </xf>
    <xf numFmtId="2" fontId="7" fillId="0" borderId="0" xfId="5" applyNumberFormat="1" applyFont="1" applyAlignment="1">
      <alignment horizontal="right" vertical="center"/>
    </xf>
    <xf numFmtId="3" fontId="7" fillId="0" borderId="0" xfId="5" applyNumberFormat="1" applyFont="1" applyAlignment="1">
      <alignment horizontal="right" vertical="center"/>
    </xf>
    <xf numFmtId="3" fontId="7" fillId="0" borderId="0" xfId="5" applyNumberFormat="1" applyFont="1" applyAlignment="1">
      <alignment vertical="center"/>
    </xf>
    <xf numFmtId="4" fontId="27" fillId="0" borderId="0" xfId="5" applyNumberFormat="1" applyFont="1" applyAlignment="1">
      <alignment horizontal="right" vertical="center"/>
    </xf>
    <xf numFmtId="0" fontId="27" fillId="0" borderId="0" xfId="5" applyFont="1" applyAlignment="1">
      <alignment vertical="center"/>
    </xf>
    <xf numFmtId="4" fontId="27" fillId="0" borderId="0" xfId="5" applyNumberFormat="1" applyFont="1" applyAlignment="1">
      <alignment vertical="center"/>
    </xf>
    <xf numFmtId="4" fontId="7" fillId="0" borderId="0" xfId="5" applyNumberFormat="1" applyFont="1" applyAlignment="1">
      <alignment vertical="center"/>
    </xf>
    <xf numFmtId="168" fontId="17" fillId="2" borderId="1" xfId="5" applyNumberFormat="1" applyFont="1" applyFill="1" applyBorder="1" applyAlignment="1">
      <alignment vertical="center"/>
    </xf>
    <xf numFmtId="0" fontId="20" fillId="2" borderId="1" xfId="5" applyFont="1" applyFill="1" applyBorder="1" applyAlignment="1">
      <alignment vertical="center"/>
    </xf>
    <xf numFmtId="0" fontId="20" fillId="2" borderId="6" xfId="5" applyFont="1" applyFill="1" applyBorder="1" applyAlignment="1">
      <alignment vertical="center" shrinkToFit="1"/>
    </xf>
    <xf numFmtId="0" fontId="20" fillId="2" borderId="6" xfId="5" applyFont="1" applyFill="1" applyBorder="1" applyAlignment="1">
      <alignment vertical="center"/>
    </xf>
    <xf numFmtId="0" fontId="31" fillId="0" borderId="0" xfId="5" applyFont="1"/>
    <xf numFmtId="0" fontId="20" fillId="0" borderId="0" xfId="5" applyFont="1"/>
    <xf numFmtId="0" fontId="20" fillId="0" borderId="0" xfId="5" applyFont="1" applyAlignment="1">
      <alignment horizontal="center" vertical="center"/>
    </xf>
    <xf numFmtId="0" fontId="20" fillId="2" borderId="7" xfId="5" applyFont="1" applyFill="1" applyBorder="1" applyAlignment="1">
      <alignment vertical="center"/>
    </xf>
    <xf numFmtId="0" fontId="20" fillId="2" borderId="0" xfId="5" applyFont="1" applyFill="1" applyAlignment="1">
      <alignment horizontal="left"/>
    </xf>
    <xf numFmtId="165" fontId="20" fillId="2" borderId="1" xfId="1" quotePrefix="1" applyFont="1" applyFill="1" applyBorder="1" applyAlignment="1">
      <alignment horizontal="left" vertical="center" wrapText="1"/>
    </xf>
    <xf numFmtId="0" fontId="20" fillId="2" borderId="0" xfId="5" applyFont="1" applyFill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5" fillId="2" borderId="1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/>
    </xf>
    <xf numFmtId="4" fontId="13" fillId="2" borderId="1" xfId="2" applyNumberFormat="1" applyFont="1" applyFill="1" applyBorder="1" applyAlignment="1">
      <alignment horizontal="center" vertical="center"/>
    </xf>
    <xf numFmtId="3" fontId="5" fillId="2" borderId="0" xfId="3" applyNumberFormat="1" applyFont="1" applyFill="1" applyAlignment="1">
      <alignment horizontal="right" vertical="center"/>
    </xf>
    <xf numFmtId="3" fontId="13" fillId="2" borderId="0" xfId="3" applyNumberFormat="1" applyFont="1" applyFill="1" applyAlignment="1">
      <alignment horizontal="right" vertical="center"/>
    </xf>
    <xf numFmtId="3" fontId="9" fillId="0" borderId="0" xfId="3" applyNumberFormat="1" applyFont="1" applyAlignment="1">
      <alignment horizontal="right" vertical="center" wrapText="1"/>
    </xf>
    <xf numFmtId="3" fontId="13" fillId="3" borderId="0" xfId="3" applyNumberFormat="1" applyFont="1" applyFill="1" applyAlignment="1">
      <alignment horizontal="right" vertical="center" wrapText="1"/>
    </xf>
    <xf numFmtId="3" fontId="13" fillId="3" borderId="0" xfId="3" applyNumberFormat="1" applyFont="1" applyFill="1" applyAlignment="1">
      <alignment horizontal="right" vertical="center"/>
    </xf>
    <xf numFmtId="0" fontId="6" fillId="0" borderId="1" xfId="2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2" borderId="1" xfId="5" applyFont="1" applyFill="1" applyBorder="1" applyAlignment="1">
      <alignment horizontal="center" vertical="center"/>
    </xf>
    <xf numFmtId="0" fontId="6" fillId="2" borderId="1" xfId="5" applyFont="1" applyFill="1" applyBorder="1" applyAlignment="1">
      <alignment vertical="center" wrapText="1"/>
    </xf>
    <xf numFmtId="0" fontId="6" fillId="2" borderId="1" xfId="5" applyFont="1" applyFill="1" applyBorder="1" applyAlignment="1">
      <alignment vertical="center"/>
    </xf>
    <xf numFmtId="0" fontId="12" fillId="2" borderId="1" xfId="5" applyFont="1" applyFill="1" applyBorder="1" applyAlignment="1">
      <alignment horizontal="center" vertical="center"/>
    </xf>
    <xf numFmtId="0" fontId="12" fillId="2" borderId="1" xfId="5" applyFont="1" applyFill="1" applyBorder="1" applyAlignment="1">
      <alignment vertical="center" wrapText="1"/>
    </xf>
    <xf numFmtId="0" fontId="12" fillId="2" borderId="1" xfId="5" applyFont="1" applyFill="1" applyBorder="1" applyAlignment="1">
      <alignment vertical="center"/>
    </xf>
    <xf numFmtId="0" fontId="12" fillId="2" borderId="1" xfId="5" applyFont="1" applyFill="1" applyBorder="1"/>
    <xf numFmtId="49" fontId="12" fillId="2" borderId="1" xfId="5" applyNumberFormat="1" applyFont="1" applyFill="1" applyBorder="1" applyAlignment="1">
      <alignment vertical="center" wrapText="1"/>
    </xf>
    <xf numFmtId="0" fontId="12" fillId="2" borderId="1" xfId="9" applyFont="1" applyFill="1" applyBorder="1" applyAlignment="1">
      <alignment vertical="center"/>
    </xf>
    <xf numFmtId="0" fontId="12" fillId="2" borderId="1" xfId="9" applyFont="1" applyFill="1" applyBorder="1" applyAlignment="1">
      <alignment vertical="center" wrapText="1"/>
    </xf>
    <xf numFmtId="168" fontId="12" fillId="2" borderId="1" xfId="1" applyNumberFormat="1" applyFont="1" applyFill="1" applyBorder="1" applyAlignment="1">
      <alignment horizontal="center" vertical="center"/>
    </xf>
    <xf numFmtId="165" fontId="12" fillId="2" borderId="1" xfId="1" applyFont="1" applyFill="1" applyBorder="1" applyAlignment="1">
      <alignment vertical="center" wrapText="1"/>
    </xf>
    <xf numFmtId="165" fontId="12" fillId="2" borderId="1" xfId="1" applyFont="1" applyFill="1" applyBorder="1" applyAlignment="1">
      <alignment horizontal="center" vertical="center"/>
    </xf>
    <xf numFmtId="165" fontId="12" fillId="2" borderId="1" xfId="1" applyFont="1" applyFill="1" applyBorder="1" applyAlignment="1">
      <alignment vertical="center"/>
    </xf>
    <xf numFmtId="165" fontId="12" fillId="2" borderId="1" xfId="1" applyFont="1" applyFill="1" applyBorder="1" applyAlignment="1">
      <alignment horizontal="left" vertical="center" wrapText="1"/>
    </xf>
    <xf numFmtId="165" fontId="12" fillId="2" borderId="1" xfId="1" applyFont="1" applyFill="1" applyBorder="1" applyAlignment="1">
      <alignment horizontal="left" vertical="center"/>
    </xf>
    <xf numFmtId="3" fontId="5" fillId="2" borderId="7" xfId="5" applyNumberFormat="1" applyFont="1" applyFill="1" applyBorder="1" applyAlignment="1">
      <alignment horizontal="right" vertical="center" wrapText="1"/>
    </xf>
    <xf numFmtId="3" fontId="7" fillId="2" borderId="1" xfId="5" applyNumberFormat="1" applyFont="1" applyFill="1" applyBorder="1" applyAlignment="1">
      <alignment vertical="center" wrapText="1"/>
    </xf>
    <xf numFmtId="3" fontId="7" fillId="2" borderId="1" xfId="5" applyNumberFormat="1" applyFont="1" applyFill="1" applyBorder="1" applyAlignment="1">
      <alignment vertical="center"/>
    </xf>
    <xf numFmtId="3" fontId="30" fillId="2" borderId="1" xfId="5" applyNumberFormat="1" applyFont="1" applyFill="1" applyBorder="1" applyAlignment="1">
      <alignment vertical="center"/>
    </xf>
    <xf numFmtId="3" fontId="30" fillId="2" borderId="1" xfId="5" applyNumberFormat="1" applyFont="1" applyFill="1" applyBorder="1" applyAlignment="1">
      <alignment vertical="center" wrapText="1"/>
    </xf>
    <xf numFmtId="3" fontId="30" fillId="2" borderId="1" xfId="5" applyNumberFormat="1" applyFont="1" applyFill="1" applyBorder="1"/>
    <xf numFmtId="3" fontId="30" fillId="2" borderId="1" xfId="5" applyNumberFormat="1" applyFont="1" applyFill="1" applyBorder="1" applyAlignment="1">
      <alignment wrapText="1"/>
    </xf>
    <xf numFmtId="3" fontId="30" fillId="0" borderId="1" xfId="5" applyNumberFormat="1" applyFont="1" applyBorder="1" applyAlignment="1">
      <alignment vertical="center"/>
    </xf>
    <xf numFmtId="3" fontId="30" fillId="2" borderId="1" xfId="9" applyNumberFormat="1" applyFont="1" applyFill="1" applyBorder="1" applyAlignment="1">
      <alignment vertical="center"/>
    </xf>
    <xf numFmtId="3" fontId="30" fillId="2" borderId="1" xfId="9" applyNumberFormat="1" applyFont="1" applyFill="1" applyBorder="1" applyAlignment="1">
      <alignment vertical="center" wrapText="1"/>
    </xf>
    <xf numFmtId="3" fontId="30" fillId="2" borderId="1" xfId="2" applyNumberFormat="1" applyFont="1" applyFill="1" applyBorder="1" applyAlignment="1">
      <alignment vertical="center" wrapText="1"/>
    </xf>
    <xf numFmtId="3" fontId="30" fillId="2" borderId="1" xfId="2" applyNumberFormat="1" applyFont="1" applyFill="1" applyBorder="1" applyAlignment="1">
      <alignment vertical="center"/>
    </xf>
    <xf numFmtId="3" fontId="30" fillId="2" borderId="1" xfId="1" applyNumberFormat="1" applyFont="1" applyFill="1" applyBorder="1" applyAlignment="1">
      <alignment vertical="center" wrapText="1"/>
    </xf>
    <xf numFmtId="3" fontId="30" fillId="2" borderId="1" xfId="1" quotePrefix="1" applyNumberFormat="1" applyFont="1" applyFill="1" applyBorder="1" applyAlignment="1">
      <alignment vertical="center" wrapText="1"/>
    </xf>
    <xf numFmtId="3" fontId="30" fillId="2" borderId="1" xfId="1" applyNumberFormat="1" applyFont="1" applyFill="1" applyBorder="1" applyAlignment="1">
      <alignment vertical="center"/>
    </xf>
    <xf numFmtId="3" fontId="7" fillId="2" borderId="1" xfId="1" applyNumberFormat="1" applyFont="1" applyFill="1" applyBorder="1" applyAlignment="1">
      <alignment vertical="center" wrapText="1"/>
    </xf>
    <xf numFmtId="3" fontId="7" fillId="2" borderId="1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vertical="center" wrapText="1"/>
    </xf>
    <xf numFmtId="3" fontId="8" fillId="2" borderId="1" xfId="1" applyNumberFormat="1" applyFont="1" applyFill="1" applyBorder="1" applyAlignment="1">
      <alignment vertical="center"/>
    </xf>
    <xf numFmtId="3" fontId="8" fillId="2" borderId="1" xfId="5" applyNumberFormat="1" applyFont="1" applyFill="1" applyBorder="1" applyAlignment="1">
      <alignment vertical="center"/>
    </xf>
    <xf numFmtId="3" fontId="24" fillId="2" borderId="1" xfId="5" applyNumberFormat="1" applyFont="1" applyFill="1" applyBorder="1" applyAlignment="1">
      <alignment vertical="center"/>
    </xf>
    <xf numFmtId="0" fontId="16" fillId="2" borderId="0" xfId="6" applyFont="1" applyFill="1" applyAlignment="1">
      <alignment vertical="center" wrapText="1"/>
    </xf>
    <xf numFmtId="0" fontId="32" fillId="2" borderId="0" xfId="6" applyFont="1" applyFill="1"/>
    <xf numFmtId="0" fontId="13" fillId="2" borderId="0" xfId="6" applyFont="1" applyFill="1" applyAlignment="1">
      <alignment vertical="center" wrapText="1"/>
    </xf>
    <xf numFmtId="0" fontId="16" fillId="2" borderId="0" xfId="6" applyFont="1" applyFill="1" applyAlignment="1">
      <alignment horizontal="center" vertical="center" wrapText="1"/>
    </xf>
    <xf numFmtId="0" fontId="16" fillId="2" borderId="0" xfId="6" applyFont="1" applyFill="1"/>
    <xf numFmtId="0" fontId="13" fillId="2" borderId="0" xfId="6" applyFont="1" applyFill="1" applyAlignment="1">
      <alignment horizontal="center" vertical="center"/>
    </xf>
    <xf numFmtId="3" fontId="13" fillId="2" borderId="0" xfId="6" applyNumberFormat="1" applyFont="1" applyFill="1" applyAlignment="1">
      <alignment horizontal="center" vertical="center"/>
    </xf>
    <xf numFmtId="0" fontId="32" fillId="2" borderId="0" xfId="6" applyFont="1" applyFill="1" applyAlignment="1">
      <alignment horizontal="center"/>
    </xf>
    <xf numFmtId="49" fontId="34" fillId="2" borderId="1" xfId="6" applyNumberFormat="1" applyFont="1" applyFill="1" applyBorder="1" applyAlignment="1">
      <alignment horizontal="center" vertical="center" wrapText="1"/>
    </xf>
    <xf numFmtId="0" fontId="32" fillId="2" borderId="0" xfId="6" applyFont="1" applyFill="1" applyAlignment="1">
      <alignment horizontal="center" vertical="center" wrapText="1"/>
    </xf>
    <xf numFmtId="0" fontId="35" fillId="2" borderId="1" xfId="6" applyFont="1" applyFill="1" applyBorder="1" applyAlignment="1">
      <alignment horizontal="center" vertical="center"/>
    </xf>
    <xf numFmtId="0" fontId="35" fillId="2" borderId="1" xfId="6" applyFont="1" applyFill="1" applyBorder="1" applyAlignment="1">
      <alignment horizontal="center" vertical="center" wrapText="1"/>
    </xf>
    <xf numFmtId="0" fontId="6" fillId="2" borderId="1" xfId="6" applyFont="1" applyFill="1" applyBorder="1"/>
    <xf numFmtId="0" fontId="5" fillId="2" borderId="1" xfId="6" applyFont="1" applyFill="1" applyBorder="1"/>
    <xf numFmtId="0" fontId="5" fillId="2" borderId="1" xfId="6" applyFont="1" applyFill="1" applyBorder="1" applyAlignment="1">
      <alignment horizontal="center" vertical="center" wrapText="1"/>
    </xf>
    <xf numFmtId="3" fontId="5" fillId="2" borderId="1" xfId="6" applyNumberFormat="1" applyFont="1" applyFill="1" applyBorder="1" applyAlignment="1">
      <alignment horizontal="right" vertical="center" wrapText="1"/>
    </xf>
    <xf numFmtId="3" fontId="5" fillId="2" borderId="0" xfId="6" applyNumberFormat="1" applyFont="1" applyFill="1" applyAlignment="1">
      <alignment vertical="center" wrapText="1"/>
    </xf>
    <xf numFmtId="0" fontId="5" fillId="2" borderId="0" xfId="6" applyFont="1" applyFill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6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3" fontId="5" fillId="2" borderId="1" xfId="11" applyNumberFormat="1" applyFont="1" applyFill="1" applyBorder="1" applyAlignment="1">
      <alignment vertical="center" wrapText="1"/>
    </xf>
    <xf numFmtId="3" fontId="5" fillId="2" borderId="1" xfId="11" applyNumberFormat="1" applyFont="1" applyFill="1" applyBorder="1" applyAlignment="1">
      <alignment horizontal="right" vertical="center" wrapText="1"/>
    </xf>
    <xf numFmtId="0" fontId="5" fillId="2" borderId="1" xfId="6" applyFont="1" applyFill="1" applyBorder="1" applyAlignment="1">
      <alignment horizontal="right" vertical="center"/>
    </xf>
    <xf numFmtId="0" fontId="16" fillId="2" borderId="0" xfId="6" applyFont="1" applyFill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36" fillId="0" borderId="0" xfId="2" applyFont="1" applyAlignment="1">
      <alignment horizontal="center" vertical="center"/>
    </xf>
    <xf numFmtId="0" fontId="38" fillId="0" borderId="0" xfId="2" applyFont="1"/>
    <xf numFmtId="0" fontId="36" fillId="0" borderId="0" xfId="2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2" applyFont="1" applyBorder="1" applyAlignment="1">
      <alignment horizontal="left" vertical="center" wrapText="1"/>
    </xf>
    <xf numFmtId="165" fontId="7" fillId="0" borderId="1" xfId="1" applyFont="1" applyBorder="1" applyAlignment="1">
      <alignment vertical="center" wrapText="1"/>
    </xf>
    <xf numFmtId="43" fontId="7" fillId="0" borderId="1" xfId="0" applyNumberFormat="1" applyFont="1" applyBorder="1" applyAlignment="1">
      <alignment vertical="center" wrapText="1"/>
    </xf>
    <xf numFmtId="1" fontId="7" fillId="0" borderId="1" xfId="12" applyNumberFormat="1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" fontId="8" fillId="0" borderId="1" xfId="12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vertical="center" wrapText="1"/>
    </xf>
    <xf numFmtId="166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165" fontId="41" fillId="0" borderId="1" xfId="1" applyFont="1" applyBorder="1" applyAlignment="1">
      <alignment vertical="center" wrapText="1"/>
    </xf>
    <xf numFmtId="171" fontId="7" fillId="0" borderId="1" xfId="1" applyNumberFormat="1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vertical="center" wrapText="1"/>
    </xf>
    <xf numFmtId="43" fontId="8" fillId="0" borderId="1" xfId="0" applyNumberFormat="1" applyFont="1" applyBorder="1" applyAlignment="1">
      <alignment vertical="center" wrapText="1"/>
    </xf>
    <xf numFmtId="165" fontId="8" fillId="0" borderId="1" xfId="1" applyFont="1" applyBorder="1" applyAlignment="1">
      <alignment vertical="center" wrapText="1"/>
    </xf>
    <xf numFmtId="2" fontId="8" fillId="0" borderId="1" xfId="0" applyNumberFormat="1" applyFont="1" applyBorder="1" applyAlignment="1">
      <alignment horizontal="left" vertical="center"/>
    </xf>
    <xf numFmtId="2" fontId="7" fillId="0" borderId="1" xfId="0" quotePrefix="1" applyNumberFormat="1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5" applyFont="1" applyBorder="1" applyAlignment="1">
      <alignment horizontal="left" vertical="center" wrapText="1"/>
    </xf>
    <xf numFmtId="2" fontId="7" fillId="0" borderId="1" xfId="5" applyNumberFormat="1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vertical="center" wrapText="1"/>
    </xf>
    <xf numFmtId="166" fontId="8" fillId="0" borderId="1" xfId="0" applyNumberFormat="1" applyFont="1" applyBorder="1" applyAlignment="1">
      <alignment horizontal="left" vertical="center"/>
    </xf>
    <xf numFmtId="166" fontId="7" fillId="0" borderId="1" xfId="0" applyNumberFormat="1" applyFont="1" applyBorder="1" applyAlignment="1">
      <alignment vertical="center" wrapText="1"/>
    </xf>
    <xf numFmtId="172" fontId="7" fillId="0" borderId="1" xfId="1" applyNumberFormat="1" applyFont="1" applyBorder="1" applyAlignment="1">
      <alignment horizontal="left" vertical="center"/>
    </xf>
    <xf numFmtId="0" fontId="7" fillId="0" borderId="0" xfId="2" applyFont="1" applyAlignment="1">
      <alignment vertical="center"/>
    </xf>
    <xf numFmtId="0" fontId="7" fillId="2" borderId="1" xfId="2" applyFont="1" applyFill="1" applyBorder="1" applyAlignment="1">
      <alignment horizontal="center" vertical="center"/>
    </xf>
    <xf numFmtId="0" fontId="30" fillId="0" borderId="1" xfId="0" applyFont="1" applyBorder="1"/>
    <xf numFmtId="0" fontId="3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0" fillId="0" borderId="1" xfId="12" applyFont="1" applyBorder="1" applyAlignment="1">
      <alignment horizontal="left" vertical="center" wrapText="1"/>
    </xf>
    <xf numFmtId="0" fontId="30" fillId="2" borderId="1" xfId="12" applyFont="1" applyFill="1" applyBorder="1" applyAlignment="1">
      <alignment horizontal="left" vertical="center" wrapText="1"/>
    </xf>
    <xf numFmtId="165" fontId="30" fillId="2" borderId="1" xfId="1" applyFont="1" applyFill="1" applyBorder="1" applyAlignment="1">
      <alignment horizontal="right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" fontId="30" fillId="0" borderId="1" xfId="12" applyNumberFormat="1" applyFont="1" applyBorder="1" applyAlignment="1">
      <alignment horizontal="left" vertical="center" wrapText="1"/>
    </xf>
    <xf numFmtId="2" fontId="30" fillId="2" borderId="1" xfId="0" applyNumberFormat="1" applyFont="1" applyFill="1" applyBorder="1" applyAlignment="1">
      <alignment horizontal="right" vertical="center" wrapText="1"/>
    </xf>
    <xf numFmtId="165" fontId="30" fillId="2" borderId="1" xfId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70" fontId="30" fillId="2" borderId="1" xfId="1" applyNumberFormat="1" applyFont="1" applyFill="1" applyBorder="1" applyAlignment="1">
      <alignment horizontal="right" vertical="center" wrapText="1"/>
    </xf>
    <xf numFmtId="171" fontId="30" fillId="2" borderId="1" xfId="1" applyNumberFormat="1" applyFont="1" applyFill="1" applyBorder="1" applyAlignment="1">
      <alignment horizontal="right" vertical="center" wrapText="1"/>
    </xf>
    <xf numFmtId="1" fontId="30" fillId="0" borderId="1" xfId="0" applyNumberFormat="1" applyFont="1" applyBorder="1" applyAlignment="1">
      <alignment horizontal="left" vertical="center" wrapText="1"/>
    </xf>
    <xf numFmtId="1" fontId="30" fillId="2" borderId="1" xfId="0" applyNumberFormat="1" applyFont="1" applyFill="1" applyBorder="1" applyAlignment="1">
      <alignment horizontal="left" vertical="center" wrapText="1"/>
    </xf>
    <xf numFmtId="43" fontId="30" fillId="2" borderId="1" xfId="0" applyNumberFormat="1" applyFont="1" applyFill="1" applyBorder="1" applyAlignment="1">
      <alignment horizontal="right" vertical="center" wrapText="1"/>
    </xf>
    <xf numFmtId="170" fontId="30" fillId="2" borderId="1" xfId="0" applyNumberFormat="1" applyFont="1" applyFill="1" applyBorder="1" applyAlignment="1">
      <alignment horizontal="right" vertical="center" wrapText="1"/>
    </xf>
    <xf numFmtId="0" fontId="30" fillId="2" borderId="0" xfId="0" applyFont="1" applyFill="1" applyAlignment="1">
      <alignment horizontal="center" vertical="center" wrapText="1"/>
    </xf>
    <xf numFmtId="3" fontId="30" fillId="2" borderId="1" xfId="0" applyNumberFormat="1" applyFont="1" applyFill="1" applyBorder="1" applyAlignment="1">
      <alignment horizontal="right" vertical="center" wrapText="1"/>
    </xf>
    <xf numFmtId="166" fontId="30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3" fontId="30" fillId="2" borderId="1" xfId="5" applyNumberFormat="1" applyFont="1" applyFill="1" applyBorder="1" applyAlignment="1">
      <alignment horizontal="center" vertical="center" wrapText="1"/>
    </xf>
    <xf numFmtId="0" fontId="30" fillId="2" borderId="1" xfId="0" quotePrefix="1" applyFont="1" applyFill="1" applyBorder="1" applyAlignment="1">
      <alignment horizontal="right" vertical="center" wrapText="1"/>
    </xf>
    <xf numFmtId="2" fontId="30" fillId="2" borderId="1" xfId="0" quotePrefix="1" applyNumberFormat="1" applyFont="1" applyFill="1" applyBorder="1" applyAlignment="1">
      <alignment horizontal="right" vertical="center" wrapText="1"/>
    </xf>
    <xf numFmtId="3" fontId="30" fillId="2" borderId="1" xfId="2" quotePrefix="1" applyNumberFormat="1" applyFont="1" applyFill="1" applyBorder="1" applyAlignment="1">
      <alignment horizontal="center" vertical="center"/>
    </xf>
    <xf numFmtId="0" fontId="30" fillId="0" borderId="1" xfId="5" applyFont="1" applyBorder="1" applyAlignment="1">
      <alignment horizontal="left" vertical="center" wrapText="1"/>
    </xf>
    <xf numFmtId="2" fontId="30" fillId="2" borderId="1" xfId="5" applyNumberFormat="1" applyFont="1" applyFill="1" applyBorder="1" applyAlignment="1">
      <alignment horizontal="center" vertical="center" wrapText="1"/>
    </xf>
    <xf numFmtId="0" fontId="30" fillId="0" borderId="1" xfId="2" applyFont="1" applyBorder="1" applyAlignment="1">
      <alignment horizontal="left" vertical="center" wrapText="1"/>
    </xf>
    <xf numFmtId="0" fontId="30" fillId="2" borderId="1" xfId="2" applyFont="1" applyFill="1" applyBorder="1" applyAlignment="1">
      <alignment horizontal="center" vertical="center" wrapText="1"/>
    </xf>
    <xf numFmtId="170" fontId="30" fillId="2" borderId="4" xfId="1" applyNumberFormat="1" applyFont="1" applyFill="1" applyBorder="1" applyAlignment="1">
      <alignment horizontal="right" vertical="center" wrapText="1"/>
    </xf>
    <xf numFmtId="170" fontId="30" fillId="2" borderId="2" xfId="1" applyNumberFormat="1" applyFont="1" applyFill="1" applyBorder="1" applyAlignment="1">
      <alignment horizontal="right" vertical="center" wrapText="1"/>
    </xf>
    <xf numFmtId="170" fontId="30" fillId="2" borderId="3" xfId="1" applyNumberFormat="1" applyFont="1" applyFill="1" applyBorder="1" applyAlignment="1">
      <alignment horizontal="right" vertical="center" wrapText="1"/>
    </xf>
    <xf numFmtId="172" fontId="30" fillId="0" borderId="1" xfId="1" applyNumberFormat="1" applyFont="1" applyFill="1" applyBorder="1" applyAlignment="1">
      <alignment horizontal="left" vertical="center"/>
    </xf>
    <xf numFmtId="172" fontId="30" fillId="0" borderId="1" xfId="1" applyNumberFormat="1" applyFont="1" applyFill="1" applyBorder="1" applyAlignment="1">
      <alignment horizontal="left" vertical="center" wrapText="1"/>
    </xf>
    <xf numFmtId="173" fontId="30" fillId="2" borderId="1" xfId="1" applyNumberFormat="1" applyFont="1" applyFill="1" applyBorder="1" applyAlignment="1">
      <alignment horizontal="center" vertical="center" wrapText="1"/>
    </xf>
    <xf numFmtId="165" fontId="30" fillId="2" borderId="1" xfId="1" applyFont="1" applyFill="1" applyBorder="1" applyAlignment="1">
      <alignment horizontal="center" vertical="center"/>
    </xf>
    <xf numFmtId="170" fontId="30" fillId="2" borderId="1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right" vertical="center"/>
    </xf>
    <xf numFmtId="0" fontId="5" fillId="2" borderId="1" xfId="2" applyFont="1" applyFill="1" applyBorder="1" applyAlignment="1">
      <alignment horizontal="right" vertical="center" wrapText="1"/>
    </xf>
    <xf numFmtId="0" fontId="18" fillId="2" borderId="1" xfId="2" applyFont="1" applyFill="1" applyBorder="1" applyAlignment="1">
      <alignment horizontal="right" vertical="center" wrapText="1"/>
    </xf>
    <xf numFmtId="3" fontId="13" fillId="2" borderId="1" xfId="2" applyNumberFormat="1" applyFont="1" applyFill="1" applyBorder="1" applyAlignment="1">
      <alignment horizontal="right" vertical="center"/>
    </xf>
    <xf numFmtId="0" fontId="41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170" fontId="7" fillId="0" borderId="1" xfId="1" applyNumberFormat="1" applyFont="1" applyBorder="1" applyAlignment="1">
      <alignment horizontal="right"/>
    </xf>
    <xf numFmtId="170" fontId="7" fillId="0" borderId="1" xfId="1" applyNumberFormat="1" applyFont="1" applyBorder="1" applyAlignment="1" applyProtection="1">
      <alignment horizontal="right" vertical="center"/>
    </xf>
    <xf numFmtId="170" fontId="7" fillId="0" borderId="1" xfId="1" applyNumberFormat="1" applyFont="1" applyBorder="1" applyAlignment="1">
      <alignment horizontal="right" vertical="center"/>
    </xf>
    <xf numFmtId="170" fontId="7" fillId="0" borderId="1" xfId="1" applyNumberFormat="1" applyFont="1" applyBorder="1" applyAlignment="1">
      <alignment horizontal="right" vertical="center" wrapText="1"/>
    </xf>
    <xf numFmtId="170" fontId="8" fillId="0" borderId="1" xfId="1" applyNumberFormat="1" applyFont="1" applyBorder="1" applyAlignment="1">
      <alignment horizontal="right" vertical="center"/>
    </xf>
    <xf numFmtId="3" fontId="8" fillId="2" borderId="1" xfId="3" applyNumberFormat="1" applyFont="1" applyFill="1" applyBorder="1" applyAlignment="1">
      <alignment horizontal="right" vertical="center"/>
    </xf>
    <xf numFmtId="3" fontId="8" fillId="2" borderId="0" xfId="3" applyNumberFormat="1" applyFont="1" applyFill="1" applyAlignment="1">
      <alignment horizontal="right" vertical="center"/>
    </xf>
    <xf numFmtId="0" fontId="30" fillId="0" borderId="0" xfId="0" applyFont="1"/>
    <xf numFmtId="0" fontId="2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 wrapText="1"/>
    </xf>
    <xf numFmtId="170" fontId="7" fillId="0" borderId="1" xfId="1" applyNumberFormat="1" applyFont="1" applyBorder="1" applyAlignment="1">
      <alignment horizontal="right" wrapText="1"/>
    </xf>
    <xf numFmtId="3" fontId="7" fillId="0" borderId="1" xfId="5" applyNumberFormat="1" applyFont="1" applyBorder="1" applyAlignment="1">
      <alignment horizontal="right" vertical="center" wrapText="1"/>
    </xf>
    <xf numFmtId="3" fontId="7" fillId="0" borderId="1" xfId="2" quotePrefix="1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/>
    </xf>
    <xf numFmtId="165" fontId="7" fillId="0" borderId="1" xfId="1" applyFont="1" applyBorder="1" applyAlignment="1">
      <alignment vertical="center"/>
    </xf>
    <xf numFmtId="0" fontId="48" fillId="2" borderId="1" xfId="2" applyFont="1" applyFill="1" applyBorder="1" applyAlignment="1">
      <alignment horizontal="center" vertical="center"/>
    </xf>
    <xf numFmtId="0" fontId="49" fillId="2" borderId="1" xfId="2" applyFont="1" applyFill="1" applyBorder="1" applyAlignment="1">
      <alignment horizontal="center" vertical="center" wrapText="1"/>
    </xf>
    <xf numFmtId="4" fontId="49" fillId="2" borderId="1" xfId="2" applyNumberFormat="1" applyFont="1" applyFill="1" applyBorder="1" applyAlignment="1">
      <alignment vertical="center"/>
    </xf>
    <xf numFmtId="3" fontId="49" fillId="2" borderId="1" xfId="2" applyNumberFormat="1" applyFont="1" applyFill="1" applyBorder="1" applyAlignment="1">
      <alignment vertical="center"/>
    </xf>
    <xf numFmtId="4" fontId="49" fillId="2" borderId="1" xfId="2" applyNumberFormat="1" applyFont="1" applyFill="1" applyBorder="1" applyAlignment="1">
      <alignment horizontal="center" vertical="center"/>
    </xf>
    <xf numFmtId="0" fontId="48" fillId="2" borderId="1" xfId="2" applyFont="1" applyFill="1" applyBorder="1" applyAlignment="1">
      <alignment horizontal="center" vertical="center" wrapText="1"/>
    </xf>
    <xf numFmtId="0" fontId="48" fillId="0" borderId="1" xfId="0" applyFont="1" applyBorder="1"/>
    <xf numFmtId="0" fontId="49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 vertical="center" wrapText="1"/>
    </xf>
    <xf numFmtId="2" fontId="49" fillId="0" borderId="1" xfId="0" applyNumberFormat="1" applyFont="1" applyBorder="1" applyAlignment="1">
      <alignment horizontal="center" vertical="center" wrapText="1"/>
    </xf>
    <xf numFmtId="3" fontId="49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/>
    </xf>
    <xf numFmtId="0" fontId="49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left" vertical="center"/>
    </xf>
    <xf numFmtId="2" fontId="48" fillId="0" borderId="1" xfId="0" applyNumberFormat="1" applyFont="1" applyBorder="1"/>
    <xf numFmtId="3" fontId="48" fillId="0" borderId="1" xfId="0" applyNumberFormat="1" applyFont="1" applyBorder="1"/>
    <xf numFmtId="2" fontId="4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horizontal="right" vertical="center" wrapText="1"/>
    </xf>
    <xf numFmtId="0" fontId="41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horizontal="left" vertical="center" wrapText="1"/>
    </xf>
    <xf numFmtId="2" fontId="41" fillId="0" borderId="1" xfId="0" applyNumberFormat="1" applyFont="1" applyBorder="1" applyAlignment="1">
      <alignment horizontal="left" vertical="center" wrapText="1"/>
    </xf>
    <xf numFmtId="170" fontId="7" fillId="0" borderId="1" xfId="1" applyNumberFormat="1" applyFont="1" applyFill="1" applyBorder="1" applyAlignment="1">
      <alignment horizontal="right" vertical="center" wrapText="1"/>
    </xf>
    <xf numFmtId="2" fontId="50" fillId="0" borderId="1" xfId="0" applyNumberFormat="1" applyFont="1" applyBorder="1" applyAlignment="1">
      <alignment horizontal="left" vertical="center" wrapText="1"/>
    </xf>
    <xf numFmtId="2" fontId="51" fillId="0" borderId="1" xfId="0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left" vertical="center" wrapText="1" shrinkToFit="1"/>
    </xf>
    <xf numFmtId="2" fontId="7" fillId="0" borderId="1" xfId="0" applyNumberFormat="1" applyFont="1" applyBorder="1" applyAlignment="1">
      <alignment horizontal="right" vertical="center" wrapText="1" shrinkToFit="1"/>
    </xf>
    <xf numFmtId="2" fontId="7" fillId="0" borderId="1" xfId="0" quotePrefix="1" applyNumberFormat="1" applyFont="1" applyBorder="1" applyAlignment="1">
      <alignment horizontal="right" vertical="center" wrapText="1" shrinkToFit="1"/>
    </xf>
    <xf numFmtId="2" fontId="7" fillId="0" borderId="1" xfId="2" applyNumberFormat="1" applyFont="1" applyBorder="1" applyAlignment="1">
      <alignment horizontal="righ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170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50" fillId="0" borderId="1" xfId="0" applyFont="1" applyBorder="1" applyAlignment="1">
      <alignment horizontal="left" vertical="center" wrapText="1"/>
    </xf>
    <xf numFmtId="0" fontId="51" fillId="0" borderId="1" xfId="0" applyFont="1" applyBorder="1" applyAlignment="1">
      <alignment horizontal="right" vertical="center" wrapText="1"/>
    </xf>
    <xf numFmtId="170" fontId="51" fillId="0" borderId="1" xfId="1" applyNumberFormat="1" applyFont="1" applyFill="1" applyBorder="1" applyAlignment="1">
      <alignment horizontal="right" vertical="center" wrapText="1"/>
    </xf>
    <xf numFmtId="0" fontId="41" fillId="0" borderId="1" xfId="0" applyFont="1" applyBorder="1" applyAlignment="1">
      <alignment horizontal="left" vertical="center" wrapText="1"/>
    </xf>
    <xf numFmtId="0" fontId="51" fillId="0" borderId="1" xfId="0" applyFont="1" applyBorder="1" applyAlignment="1">
      <alignment horizontal="left" vertical="center" wrapText="1"/>
    </xf>
    <xf numFmtId="0" fontId="50" fillId="0" borderId="2" xfId="0" applyFont="1" applyBorder="1" applyAlignment="1">
      <alignment horizontal="left" vertical="center" wrapText="1"/>
    </xf>
    <xf numFmtId="170" fontId="7" fillId="0" borderId="2" xfId="1" applyNumberFormat="1" applyFont="1" applyFill="1" applyBorder="1" applyAlignment="1">
      <alignment horizontal="right" vertical="center"/>
    </xf>
    <xf numFmtId="2" fontId="51" fillId="0" borderId="2" xfId="0" applyNumberFormat="1" applyFont="1" applyBorder="1" applyAlignment="1">
      <alignment horizontal="right" vertical="center"/>
    </xf>
    <xf numFmtId="0" fontId="51" fillId="0" borderId="2" xfId="0" applyFont="1" applyBorder="1" applyAlignment="1">
      <alignment horizontal="right" vertical="center"/>
    </xf>
    <xf numFmtId="0" fontId="51" fillId="0" borderId="1" xfId="0" applyFont="1" applyBorder="1" applyAlignment="1">
      <alignment horizontal="right" vertical="center"/>
    </xf>
    <xf numFmtId="170" fontId="51" fillId="0" borderId="1" xfId="1" applyNumberFormat="1" applyFont="1" applyFill="1" applyBorder="1" applyAlignment="1">
      <alignment horizontal="right" vertical="center"/>
    </xf>
    <xf numFmtId="2" fontId="7" fillId="0" borderId="3" xfId="0" applyNumberFormat="1" applyFont="1" applyBorder="1" applyAlignment="1">
      <alignment horizontal="right" vertical="center"/>
    </xf>
    <xf numFmtId="2" fontId="51" fillId="0" borderId="1" xfId="0" applyNumberFormat="1" applyFont="1" applyBorder="1" applyAlignment="1">
      <alignment horizontal="right"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53" fillId="2" borderId="0" xfId="0" applyFont="1" applyFill="1" applyAlignment="1">
      <alignment vertical="center"/>
    </xf>
    <xf numFmtId="2" fontId="8" fillId="2" borderId="1" xfId="5" applyNumberFormat="1" applyFont="1" applyFill="1" applyBorder="1" applyAlignment="1">
      <alignment horizontal="center" vertical="center" wrapText="1"/>
    </xf>
    <xf numFmtId="2" fontId="47" fillId="0" borderId="1" xfId="5" applyNumberFormat="1" applyFont="1" applyBorder="1" applyAlignment="1">
      <alignment horizontal="center" vertical="center" wrapText="1"/>
    </xf>
    <xf numFmtId="4" fontId="8" fillId="2" borderId="1" xfId="5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5" fontId="24" fillId="2" borderId="1" xfId="0" applyNumberFormat="1" applyFont="1" applyFill="1" applyBorder="1" applyAlignment="1">
      <alignment horizontal="right" vertical="center" wrapText="1"/>
    </xf>
    <xf numFmtId="168" fontId="24" fillId="2" borderId="1" xfId="0" applyNumberFormat="1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3" fontId="30" fillId="2" borderId="1" xfId="0" applyNumberFormat="1" applyFont="1" applyFill="1" applyBorder="1" applyAlignment="1">
      <alignment horizontal="center"/>
    </xf>
    <xf numFmtId="0" fontId="30" fillId="0" borderId="1" xfId="2" applyFont="1" applyBorder="1" applyAlignment="1">
      <alignment horizontal="left" vertical="center"/>
    </xf>
    <xf numFmtId="0" fontId="30" fillId="2" borderId="1" xfId="2" applyFont="1" applyFill="1" applyBorder="1" applyAlignment="1">
      <alignment horizontal="left" vertical="center"/>
    </xf>
    <xf numFmtId="166" fontId="30" fillId="2" borderId="1" xfId="0" applyNumberFormat="1" applyFont="1" applyFill="1" applyBorder="1" applyAlignment="1">
      <alignment horizontal="center" vertical="center"/>
    </xf>
    <xf numFmtId="170" fontId="30" fillId="2" borderId="1" xfId="1" applyNumberFormat="1" applyFont="1" applyFill="1" applyBorder="1" applyAlignment="1">
      <alignment horizontal="center" vertical="center"/>
    </xf>
    <xf numFmtId="166" fontId="30" fillId="2" borderId="1" xfId="0" applyNumberFormat="1" applyFont="1" applyFill="1" applyBorder="1" applyAlignment="1">
      <alignment horizontal="right" vertical="center"/>
    </xf>
    <xf numFmtId="170" fontId="30" fillId="2" borderId="1" xfId="1" applyNumberFormat="1" applyFont="1" applyFill="1" applyBorder="1" applyAlignment="1">
      <alignment vertical="center"/>
    </xf>
    <xf numFmtId="2" fontId="30" fillId="2" borderId="1" xfId="1" applyNumberFormat="1" applyFont="1" applyFill="1" applyBorder="1" applyAlignment="1">
      <alignment horizontal="right" vertical="center"/>
    </xf>
    <xf numFmtId="166" fontId="30" fillId="2" borderId="1" xfId="1" applyNumberFormat="1" applyFont="1" applyFill="1" applyBorder="1" applyAlignment="1">
      <alignment horizontal="right" vertical="center"/>
    </xf>
    <xf numFmtId="171" fontId="30" fillId="2" borderId="1" xfId="1" applyNumberFormat="1" applyFont="1" applyFill="1" applyBorder="1" applyAlignment="1">
      <alignment horizontal="right" vertical="center"/>
    </xf>
    <xf numFmtId="2" fontId="30" fillId="2" borderId="1" xfId="0" applyNumberFormat="1" applyFont="1" applyFill="1" applyBorder="1" applyAlignment="1">
      <alignment horizontal="right" vertical="center"/>
    </xf>
    <xf numFmtId="3" fontId="30" fillId="2" borderId="1" xfId="0" applyNumberFormat="1" applyFont="1" applyFill="1" applyBorder="1" applyAlignment="1">
      <alignment horizontal="right" vertical="center"/>
    </xf>
    <xf numFmtId="0" fontId="30" fillId="2" borderId="4" xfId="0" applyFont="1" applyFill="1" applyBorder="1"/>
    <xf numFmtId="0" fontId="54" fillId="0" borderId="0" xfId="0" applyFont="1"/>
    <xf numFmtId="0" fontId="53" fillId="0" borderId="0" xfId="0" applyFont="1" applyAlignment="1">
      <alignment horizontal="right" vertical="center"/>
    </xf>
    <xf numFmtId="168" fontId="24" fillId="2" borderId="1" xfId="1" applyNumberFormat="1" applyFont="1" applyFill="1" applyBorder="1" applyAlignment="1">
      <alignment horizontal="right" vertical="center" wrapText="1"/>
    </xf>
    <xf numFmtId="165" fontId="24" fillId="2" borderId="1" xfId="1" applyFont="1" applyFill="1" applyBorder="1" applyAlignment="1">
      <alignment horizontal="right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13" fillId="0" borderId="1" xfId="2" applyFont="1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13" fillId="0" borderId="2" xfId="2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13" fillId="0" borderId="3" xfId="2" applyFont="1" applyBorder="1" applyAlignment="1">
      <alignment vertical="center" wrapText="1"/>
    </xf>
    <xf numFmtId="0" fontId="20" fillId="0" borderId="1" xfId="0" applyFont="1" applyBorder="1"/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3" fontId="33" fillId="0" borderId="1" xfId="0" applyNumberFormat="1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 wrapText="1"/>
    </xf>
    <xf numFmtId="0" fontId="58" fillId="0" borderId="0" xfId="0" applyFont="1"/>
    <xf numFmtId="0" fontId="26" fillId="0" borderId="1" xfId="12" quotePrefix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/>
    </xf>
    <xf numFmtId="0" fontId="59" fillId="0" borderId="1" xfId="12" applyFont="1" applyBorder="1" applyAlignment="1">
      <alignment horizontal="center" vertical="center" wrapText="1"/>
    </xf>
    <xf numFmtId="0" fontId="46" fillId="0" borderId="1" xfId="12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/>
    </xf>
    <xf numFmtId="0" fontId="26" fillId="0" borderId="1" xfId="12" applyFont="1" applyBorder="1" applyAlignment="1">
      <alignment horizontal="center" vertical="center" wrapText="1"/>
    </xf>
    <xf numFmtId="0" fontId="12" fillId="0" borderId="15" xfId="12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20" fillId="0" borderId="0" xfId="0" applyFont="1"/>
    <xf numFmtId="0" fontId="12" fillId="0" borderId="16" xfId="0" applyFont="1" applyBorder="1" applyAlignment="1">
      <alignment horizontal="left" vertical="center"/>
    </xf>
    <xf numFmtId="0" fontId="57" fillId="0" borderId="1" xfId="0" applyFont="1" applyBorder="1" applyAlignment="1">
      <alignment horizontal="left" vertical="center" wrapText="1"/>
    </xf>
    <xf numFmtId="168" fontId="57" fillId="0" borderId="1" xfId="1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68" fontId="44" fillId="0" borderId="1" xfId="0" applyNumberFormat="1" applyFont="1" applyBorder="1" applyAlignment="1">
      <alignment horizontal="center" vertical="center" wrapText="1"/>
    </xf>
    <xf numFmtId="0" fontId="58" fillId="0" borderId="0" xfId="0" applyFont="1" applyAlignment="1">
      <alignment horizontal="left"/>
    </xf>
    <xf numFmtId="0" fontId="26" fillId="0" borderId="1" xfId="0" applyFont="1" applyBorder="1" applyAlignment="1">
      <alignment horizontal="center" vertical="center" wrapText="1"/>
    </xf>
    <xf numFmtId="0" fontId="26" fillId="0" borderId="1" xfId="1" applyNumberFormat="1" applyFont="1" applyFill="1" applyBorder="1" applyAlignment="1">
      <alignment horizontal="center"/>
    </xf>
    <xf numFmtId="0" fontId="60" fillId="0" borderId="1" xfId="1" applyNumberFormat="1" applyFont="1" applyFill="1" applyBorder="1" applyAlignment="1">
      <alignment horizontal="center" vertical="center" wrapText="1"/>
    </xf>
    <xf numFmtId="0" fontId="26" fillId="0" borderId="5" xfId="1" applyNumberFormat="1" applyFont="1" applyFill="1" applyBorder="1" applyAlignment="1">
      <alignment horizontal="center"/>
    </xf>
    <xf numFmtId="0" fontId="16" fillId="0" borderId="1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60" fillId="0" borderId="5" xfId="1" applyNumberFormat="1" applyFont="1" applyFill="1" applyBorder="1" applyAlignment="1">
      <alignment horizontal="center" vertical="center" wrapText="1"/>
    </xf>
    <xf numFmtId="0" fontId="57" fillId="0" borderId="1" xfId="1" applyNumberFormat="1" applyFont="1" applyFill="1" applyBorder="1" applyAlignment="1">
      <alignment horizontal="center"/>
    </xf>
    <xf numFmtId="0" fontId="33" fillId="0" borderId="1" xfId="0" applyFont="1" applyBorder="1" applyAlignment="1">
      <alignment horizontal="center" vertical="center" wrapText="1" shrinkToFit="1"/>
    </xf>
    <xf numFmtId="0" fontId="60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0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/>
    </xf>
    <xf numFmtId="0" fontId="46" fillId="0" borderId="17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57" fillId="0" borderId="4" xfId="0" applyFont="1" applyBorder="1" applyAlignment="1">
      <alignment horizontal="center" vertical="center" wrapText="1"/>
    </xf>
    <xf numFmtId="0" fontId="57" fillId="0" borderId="1" xfId="0" applyFont="1" applyBorder="1"/>
    <xf numFmtId="0" fontId="6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0" fontId="58" fillId="0" borderId="0" xfId="0" applyFont="1" applyAlignment="1">
      <alignment horizontal="center"/>
    </xf>
    <xf numFmtId="1" fontId="26" fillId="0" borderId="1" xfId="0" applyNumberFormat="1" applyFont="1" applyBorder="1" applyAlignment="1">
      <alignment horizontal="center" vertical="center"/>
    </xf>
    <xf numFmtId="170" fontId="16" fillId="0" borderId="1" xfId="1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" fontId="60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26" fillId="0" borderId="0" xfId="0" applyFont="1"/>
    <xf numFmtId="0" fontId="57" fillId="0" borderId="1" xfId="12" quotePrefix="1" applyFont="1" applyBorder="1" applyAlignment="1">
      <alignment horizontal="center" vertical="center" wrapText="1"/>
    </xf>
    <xf numFmtId="0" fontId="57" fillId="0" borderId="1" xfId="12" applyFont="1" applyBorder="1" applyAlignment="1">
      <alignment horizontal="center" vertical="center" wrapText="1"/>
    </xf>
    <xf numFmtId="0" fontId="57" fillId="0" borderId="0" xfId="0" applyFont="1"/>
    <xf numFmtId="0" fontId="64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left" vertical="center" wrapText="1"/>
    </xf>
    <xf numFmtId="0" fontId="6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5" fillId="2" borderId="5" xfId="6" applyFont="1" applyFill="1" applyBorder="1" applyAlignment="1">
      <alignment horizontal="center" vertical="center" wrapText="1"/>
    </xf>
    <xf numFmtId="0" fontId="6" fillId="2" borderId="2" xfId="6" applyFont="1" applyFill="1" applyBorder="1"/>
    <xf numFmtId="0" fontId="44" fillId="0" borderId="3" xfId="0" applyFont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 wrapText="1"/>
    </xf>
    <xf numFmtId="0" fontId="6" fillId="4" borderId="1" xfId="6" applyFont="1" applyFill="1" applyBorder="1"/>
    <xf numFmtId="0" fontId="5" fillId="4" borderId="1" xfId="6" applyFont="1" applyFill="1" applyBorder="1" applyAlignment="1">
      <alignment vertical="center"/>
    </xf>
    <xf numFmtId="3" fontId="6" fillId="4" borderId="1" xfId="6" applyNumberFormat="1" applyFont="1" applyFill="1" applyBorder="1"/>
    <xf numFmtId="0" fontId="66" fillId="2" borderId="1" xfId="0" applyFont="1" applyFill="1" applyBorder="1" applyAlignment="1">
      <alignment horizontal="center" vertical="center" wrapText="1"/>
    </xf>
    <xf numFmtId="3" fontId="33" fillId="2" borderId="0" xfId="6" applyNumberFormat="1" applyFont="1" applyFill="1"/>
    <xf numFmtId="4" fontId="49" fillId="0" borderId="1" xfId="2" applyNumberFormat="1" applyFont="1" applyBorder="1" applyAlignment="1">
      <alignment vertical="center"/>
    </xf>
    <xf numFmtId="0" fontId="51" fillId="0" borderId="1" xfId="0" applyFont="1" applyBorder="1"/>
    <xf numFmtId="2" fontId="7" fillId="0" borderId="2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67" fillId="2" borderId="1" xfId="0" applyNumberFormat="1" applyFont="1" applyFill="1" applyBorder="1" applyAlignment="1">
      <alignment horizontal="center" vertical="center" wrapText="1"/>
    </xf>
    <xf numFmtId="0" fontId="68" fillId="5" borderId="1" xfId="0" quotePrefix="1" applyFont="1" applyFill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/>
    </xf>
    <xf numFmtId="0" fontId="36" fillId="0" borderId="0" xfId="2" applyFont="1" applyAlignment="1">
      <alignment horizontal="center" vertical="center"/>
    </xf>
    <xf numFmtId="0" fontId="36" fillId="0" borderId="0" xfId="2" applyFont="1" applyAlignment="1">
      <alignment horizontal="center" vertical="center" wrapText="1"/>
    </xf>
    <xf numFmtId="0" fontId="39" fillId="0" borderId="0" xfId="2" applyFont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7" fillId="0" borderId="10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36" fillId="0" borderId="0" xfId="2" applyFont="1" applyAlignment="1">
      <alignment horizontal="center"/>
    </xf>
    <xf numFmtId="0" fontId="38" fillId="0" borderId="0" xfId="2" applyFont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/>
    </xf>
    <xf numFmtId="0" fontId="8" fillId="2" borderId="7" xfId="5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 wrapText="1"/>
    </xf>
    <xf numFmtId="0" fontId="8" fillId="0" borderId="0" xfId="5" applyFont="1" applyAlignment="1">
      <alignment horizontal="left" vertical="center"/>
    </xf>
    <xf numFmtId="2" fontId="8" fillId="0" borderId="0" xfId="5" applyNumberFormat="1" applyFont="1" applyAlignment="1">
      <alignment horizontal="right" vertical="center"/>
    </xf>
    <xf numFmtId="0" fontId="55" fillId="0" borderId="0" xfId="5" applyFont="1" applyAlignment="1">
      <alignment horizontal="center" vertical="center" wrapText="1"/>
    </xf>
    <xf numFmtId="2" fontId="8" fillId="0" borderId="0" xfId="5" applyNumberFormat="1" applyFont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1" fontId="30" fillId="2" borderId="2" xfId="12" applyNumberFormat="1" applyFont="1" applyFill="1" applyBorder="1" applyAlignment="1">
      <alignment horizontal="center" vertical="center" wrapText="1"/>
    </xf>
    <xf numFmtId="1" fontId="30" fillId="2" borderId="4" xfId="12" applyNumberFormat="1" applyFont="1" applyFill="1" applyBorder="1" applyAlignment="1">
      <alignment horizontal="center" vertical="center" wrapText="1"/>
    </xf>
    <xf numFmtId="1" fontId="30" fillId="2" borderId="3" xfId="12" applyNumberFormat="1" applyFont="1" applyFill="1" applyBorder="1" applyAlignment="1">
      <alignment horizontal="center" vertical="center" wrapText="1"/>
    </xf>
    <xf numFmtId="43" fontId="30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170" fontId="30" fillId="2" borderId="1" xfId="0" applyNumberFormat="1" applyFont="1" applyFill="1" applyBorder="1" applyAlignment="1">
      <alignment horizontal="center" vertical="center" wrapText="1"/>
    </xf>
    <xf numFmtId="170" fontId="30" fillId="0" borderId="1" xfId="1" applyNumberFormat="1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0" fontId="30" fillId="2" borderId="2" xfId="2" applyFont="1" applyFill="1" applyBorder="1" applyAlignment="1">
      <alignment horizontal="center" vertical="center"/>
    </xf>
    <xf numFmtId="0" fontId="30" fillId="2" borderId="4" xfId="2" applyFont="1" applyFill="1" applyBorder="1" applyAlignment="1">
      <alignment horizontal="center" vertical="center"/>
    </xf>
    <xf numFmtId="166" fontId="30" fillId="2" borderId="1" xfId="0" applyNumberFormat="1" applyFont="1" applyFill="1" applyBorder="1" applyAlignment="1">
      <alignment horizontal="center" vertical="center" wrapText="1"/>
    </xf>
    <xf numFmtId="0" fontId="30" fillId="2" borderId="2" xfId="2" applyFont="1" applyFill="1" applyBorder="1" applyAlignment="1">
      <alignment horizontal="center" vertical="center" wrapText="1"/>
    </xf>
    <xf numFmtId="0" fontId="30" fillId="2" borderId="4" xfId="2" applyFont="1" applyFill="1" applyBorder="1" applyAlignment="1">
      <alignment horizontal="center" vertical="center" wrapText="1"/>
    </xf>
    <xf numFmtId="0" fontId="30" fillId="2" borderId="3" xfId="2" applyFont="1" applyFill="1" applyBorder="1" applyAlignment="1">
      <alignment horizontal="center"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0" fontId="30" fillId="2" borderId="3" xfId="2" applyFont="1" applyFill="1" applyBorder="1" applyAlignment="1">
      <alignment horizontal="center" vertical="center"/>
    </xf>
    <xf numFmtId="165" fontId="30" fillId="2" borderId="1" xfId="1" applyFont="1" applyFill="1" applyBorder="1" applyAlignment="1">
      <alignment horizontal="center" vertical="center" wrapText="1"/>
    </xf>
    <xf numFmtId="170" fontId="30" fillId="2" borderId="1" xfId="1" applyNumberFormat="1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1" fontId="30" fillId="2" borderId="2" xfId="0" applyNumberFormat="1" applyFont="1" applyFill="1" applyBorder="1" applyAlignment="1">
      <alignment horizontal="center" vertical="center" wrapText="1"/>
    </xf>
    <xf numFmtId="1" fontId="30" fillId="2" borderId="4" xfId="0" applyNumberFormat="1" applyFont="1" applyFill="1" applyBorder="1" applyAlignment="1">
      <alignment horizontal="center" vertical="center" wrapText="1"/>
    </xf>
    <xf numFmtId="1" fontId="30" fillId="2" borderId="3" xfId="0" applyNumberFormat="1" applyFont="1" applyFill="1" applyBorder="1" applyAlignment="1">
      <alignment horizontal="center" vertical="center" wrapText="1"/>
    </xf>
    <xf numFmtId="0" fontId="30" fillId="2" borderId="2" xfId="5" applyFont="1" applyFill="1" applyBorder="1" applyAlignment="1">
      <alignment horizontal="center" vertical="center" wrapText="1"/>
    </xf>
    <xf numFmtId="0" fontId="30" fillId="2" borderId="4" xfId="5" applyFont="1" applyFill="1" applyBorder="1" applyAlignment="1">
      <alignment horizontal="center" vertical="center" wrapText="1"/>
    </xf>
    <xf numFmtId="0" fontId="30" fillId="2" borderId="3" xfId="5" applyFont="1" applyFill="1" applyBorder="1" applyAlignment="1">
      <alignment horizontal="center" vertical="center" wrapText="1"/>
    </xf>
    <xf numFmtId="172" fontId="30" fillId="0" borderId="1" xfId="1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172" fontId="30" fillId="0" borderId="2" xfId="1" applyNumberFormat="1" applyFont="1" applyFill="1" applyBorder="1" applyAlignment="1">
      <alignment horizontal="center" vertical="center" wrapText="1"/>
    </xf>
    <xf numFmtId="172" fontId="30" fillId="0" borderId="4" xfId="1" applyNumberFormat="1" applyFont="1" applyFill="1" applyBorder="1" applyAlignment="1">
      <alignment horizontal="center" vertical="center" wrapText="1"/>
    </xf>
    <xf numFmtId="172" fontId="30" fillId="0" borderId="3" xfId="1" applyNumberFormat="1" applyFont="1" applyFill="1" applyBorder="1" applyAlignment="1">
      <alignment horizontal="center" vertical="center" wrapText="1"/>
    </xf>
    <xf numFmtId="43" fontId="30" fillId="2" borderId="2" xfId="0" applyNumberFormat="1" applyFont="1" applyFill="1" applyBorder="1" applyAlignment="1">
      <alignment horizontal="center" vertical="center" wrapText="1"/>
    </xf>
    <xf numFmtId="43" fontId="30" fillId="2" borderId="4" xfId="0" applyNumberFormat="1" applyFont="1" applyFill="1" applyBorder="1" applyAlignment="1">
      <alignment horizontal="center" vertical="center" wrapText="1"/>
    </xf>
    <xf numFmtId="43" fontId="30" fillId="2" borderId="3" xfId="0" applyNumberFormat="1" applyFont="1" applyFill="1" applyBorder="1" applyAlignment="1">
      <alignment horizontal="center" vertical="center" wrapText="1"/>
    </xf>
    <xf numFmtId="170" fontId="30" fillId="2" borderId="2" xfId="0" applyNumberFormat="1" applyFont="1" applyFill="1" applyBorder="1" applyAlignment="1">
      <alignment horizontal="center" vertical="center" wrapText="1"/>
    </xf>
    <xf numFmtId="170" fontId="30" fillId="2" borderId="4" xfId="0" applyNumberFormat="1" applyFont="1" applyFill="1" applyBorder="1" applyAlignment="1">
      <alignment horizontal="center" vertical="center" wrapText="1"/>
    </xf>
    <xf numFmtId="170" fontId="30" fillId="2" borderId="3" xfId="0" applyNumberFormat="1" applyFont="1" applyFill="1" applyBorder="1" applyAlignment="1">
      <alignment horizontal="center" vertical="center" wrapText="1"/>
    </xf>
    <xf numFmtId="172" fontId="30" fillId="2" borderId="2" xfId="1" applyNumberFormat="1" applyFont="1" applyFill="1" applyBorder="1" applyAlignment="1">
      <alignment horizontal="center" vertical="center" wrapText="1"/>
    </xf>
    <xf numFmtId="172" fontId="30" fillId="2" borderId="4" xfId="1" applyNumberFormat="1" applyFont="1" applyFill="1" applyBorder="1" applyAlignment="1">
      <alignment horizontal="center" vertical="center" wrapText="1"/>
    </xf>
    <xf numFmtId="172" fontId="30" fillId="2" borderId="3" xfId="1" applyNumberFormat="1" applyFont="1" applyFill="1" applyBorder="1" applyAlignment="1">
      <alignment horizontal="center" vertical="center" wrapText="1"/>
    </xf>
    <xf numFmtId="172" fontId="30" fillId="2" borderId="1" xfId="1" applyNumberFormat="1" applyFont="1" applyFill="1" applyBorder="1" applyAlignment="1">
      <alignment horizontal="center" vertical="center" wrapText="1"/>
    </xf>
    <xf numFmtId="168" fontId="30" fillId="2" borderId="2" xfId="1" applyNumberFormat="1" applyFont="1" applyFill="1" applyBorder="1" applyAlignment="1">
      <alignment vertical="center"/>
    </xf>
    <xf numFmtId="168" fontId="30" fillId="2" borderId="4" xfId="1" applyNumberFormat="1" applyFont="1" applyFill="1" applyBorder="1" applyAlignment="1">
      <alignment vertical="center"/>
    </xf>
    <xf numFmtId="168" fontId="30" fillId="2" borderId="3" xfId="1" applyNumberFormat="1" applyFont="1" applyFill="1" applyBorder="1" applyAlignment="1">
      <alignment vertical="center"/>
    </xf>
    <xf numFmtId="0" fontId="30" fillId="2" borderId="2" xfId="12" applyFont="1" applyFill="1" applyBorder="1" applyAlignment="1">
      <alignment horizontal="center" vertical="center" wrapText="1"/>
    </xf>
    <xf numFmtId="0" fontId="30" fillId="2" borderId="4" xfId="12" applyFont="1" applyFill="1" applyBorder="1" applyAlignment="1">
      <alignment horizontal="center" vertical="center" wrapText="1"/>
    </xf>
    <xf numFmtId="0" fontId="30" fillId="2" borderId="3" xfId="12" applyFont="1" applyFill="1" applyBorder="1" applyAlignment="1">
      <alignment horizontal="center" vertical="center" wrapText="1"/>
    </xf>
    <xf numFmtId="170" fontId="30" fillId="2" borderId="2" xfId="1" applyNumberFormat="1" applyFont="1" applyFill="1" applyBorder="1" applyAlignment="1">
      <alignment horizontal="center" vertical="center"/>
    </xf>
    <xf numFmtId="170" fontId="30" fillId="2" borderId="4" xfId="1" applyNumberFormat="1" applyFont="1" applyFill="1" applyBorder="1" applyAlignment="1">
      <alignment horizontal="center" vertical="center"/>
    </xf>
    <xf numFmtId="170" fontId="30" fillId="2" borderId="3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left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4" xfId="0" applyNumberFormat="1" applyFont="1" applyBorder="1" applyAlignment="1">
      <alignment horizontal="right" vertical="center" wrapText="1"/>
    </xf>
    <xf numFmtId="2" fontId="7" fillId="0" borderId="3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7" fillId="0" borderId="1" xfId="0" quotePrefix="1" applyNumberFormat="1" applyFont="1" applyBorder="1" applyAlignment="1">
      <alignment horizontal="right" vertical="center" wrapText="1"/>
    </xf>
    <xf numFmtId="3" fontId="7" fillId="0" borderId="1" xfId="0" quotePrefix="1" applyNumberFormat="1" applyFont="1" applyBorder="1" applyAlignment="1">
      <alignment horizontal="right" vertical="center" wrapText="1"/>
    </xf>
    <xf numFmtId="0" fontId="51" fillId="0" borderId="2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42" fillId="0" borderId="1" xfId="0" applyFont="1" applyBorder="1" applyAlignment="1">
      <alignment vertical="center"/>
    </xf>
    <xf numFmtId="0" fontId="7" fillId="0" borderId="2" xfId="0" quotePrefix="1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5" fillId="2" borderId="2" xfId="6" applyFont="1" applyFill="1" applyBorder="1" applyAlignment="1">
      <alignment horizontal="center"/>
    </xf>
    <xf numFmtId="0" fontId="18" fillId="2" borderId="0" xfId="6" applyFont="1" applyFill="1" applyAlignment="1">
      <alignment horizontal="left"/>
    </xf>
    <xf numFmtId="0" fontId="4" fillId="2" borderId="0" xfId="6" applyFont="1" applyFill="1" applyAlignment="1">
      <alignment horizontal="center" vertical="center" wrapText="1"/>
    </xf>
    <xf numFmtId="0" fontId="13" fillId="2" borderId="0" xfId="6" applyFont="1" applyFill="1" applyAlignment="1">
      <alignment horizontal="center" vertical="center" wrapText="1"/>
    </xf>
    <xf numFmtId="0" fontId="15" fillId="2" borderId="0" xfId="6" applyFont="1" applyFill="1" applyAlignment="1">
      <alignment horizontal="center" vertical="center" wrapText="1"/>
    </xf>
    <xf numFmtId="0" fontId="21" fillId="2" borderId="0" xfId="6" applyFont="1" applyFill="1" applyAlignment="1">
      <alignment horizontal="center" vertical="center" wrapText="1"/>
    </xf>
    <xf numFmtId="49" fontId="33" fillId="2" borderId="1" xfId="6" applyNumberFormat="1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/>
    </xf>
    <xf numFmtId="0" fontId="6" fillId="2" borderId="1" xfId="6" applyFont="1" applyFill="1" applyBorder="1" applyAlignment="1">
      <alignment horizontal="center"/>
    </xf>
    <xf numFmtId="0" fontId="6" fillId="2" borderId="1" xfId="6" applyFont="1" applyFill="1" applyBorder="1" applyAlignment="1">
      <alignment horizontal="center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5" fillId="2" borderId="7" xfId="5" applyFont="1" applyFill="1" applyBorder="1" applyAlignment="1">
      <alignment horizontal="center" vertical="center" wrapText="1"/>
    </xf>
    <xf numFmtId="0" fontId="12" fillId="2" borderId="1" xfId="5" applyFont="1" applyFill="1" applyBorder="1" applyAlignment="1">
      <alignment horizontal="left" vertical="center"/>
    </xf>
    <xf numFmtId="0" fontId="5" fillId="2" borderId="0" xfId="5" applyFont="1" applyFill="1" applyAlignment="1">
      <alignment horizontal="center" vertical="center"/>
    </xf>
    <xf numFmtId="0" fontId="5" fillId="2" borderId="0" xfId="5" applyFont="1" applyFill="1" applyAlignment="1">
      <alignment horizontal="center" vertical="center" wrapText="1"/>
    </xf>
    <xf numFmtId="0" fontId="37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5" fillId="2" borderId="2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/>
    </xf>
    <xf numFmtId="0" fontId="5" fillId="2" borderId="5" xfId="5" applyFont="1" applyFill="1" applyBorder="1" applyAlignment="1">
      <alignment horizontal="center" vertical="center"/>
    </xf>
    <xf numFmtId="0" fontId="5" fillId="2" borderId="6" xfId="5" applyFont="1" applyFill="1" applyBorder="1" applyAlignment="1">
      <alignment horizontal="center" vertical="center"/>
    </xf>
    <xf numFmtId="0" fontId="5" fillId="2" borderId="7" xfId="5" applyFont="1" applyFill="1" applyBorder="1" applyAlignment="1">
      <alignment horizontal="center" vertical="center"/>
    </xf>
  </cellXfs>
  <cellStyles count="13">
    <cellStyle name="Bình thường 2" xfId="12"/>
    <cellStyle name="Comma" xfId="1" builtinId="3"/>
    <cellStyle name="Comma [0]" xfId="11" builtinId="6"/>
    <cellStyle name="Comma 10" xfId="8"/>
    <cellStyle name="Comma 3" xfId="4"/>
    <cellStyle name="Comma 3 2 2 2" xfId="10"/>
    <cellStyle name="Normal" xfId="0" builtinId="0"/>
    <cellStyle name="Normal 2" xfId="2"/>
    <cellStyle name="Normal 2 2" xfId="3"/>
    <cellStyle name="Normal 2 3 2 2" xfId="9"/>
    <cellStyle name="Normal 3" xfId="5"/>
    <cellStyle name="Normal 4" xfId="6"/>
    <cellStyle name="Normal 5" xfId="7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1"/>
  <sheetViews>
    <sheetView zoomScaleNormal="100" zoomScalePageLayoutView="85" workbookViewId="0">
      <selection activeCell="A4" sqref="A4:K4"/>
    </sheetView>
  </sheetViews>
  <sheetFormatPr defaultColWidth="9.42578125" defaultRowHeight="16.5" x14ac:dyDescent="0.25"/>
  <cols>
    <col min="1" max="1" width="6" style="202" customWidth="1"/>
    <col min="2" max="2" width="6.7109375" style="1" customWidth="1"/>
    <col min="3" max="3" width="39.42578125" style="1" customWidth="1"/>
    <col min="4" max="4" width="14" style="1" customWidth="1"/>
    <col min="5" max="5" width="12.42578125" style="1" customWidth="1"/>
    <col min="6" max="6" width="17" style="245" customWidth="1"/>
    <col min="7" max="7" width="14.5703125" style="1" customWidth="1"/>
    <col min="8" max="8" width="13" style="1" customWidth="1"/>
    <col min="9" max="9" width="10.5703125" style="1" customWidth="1"/>
    <col min="10" max="10" width="10.7109375" style="1" customWidth="1"/>
    <col min="11" max="11" width="11.28515625" style="1" customWidth="1"/>
    <col min="12" max="12" width="10.7109375" style="1" customWidth="1"/>
    <col min="13" max="13" width="11.85546875" style="1" hidden="1" customWidth="1"/>
    <col min="14" max="14" width="12" style="1" hidden="1" customWidth="1"/>
    <col min="15" max="15" width="4.140625" style="1" hidden="1" customWidth="1"/>
    <col min="16" max="16" width="9.140625" style="1" hidden="1" customWidth="1"/>
    <col min="17" max="17" width="10" style="1" hidden="1" customWidth="1"/>
    <col min="18" max="18" width="9.85546875" style="1" hidden="1" customWidth="1"/>
    <col min="19" max="19" width="19.85546875" style="1" hidden="1" customWidth="1"/>
    <col min="20" max="20" width="8.85546875" style="1" hidden="1" customWidth="1"/>
    <col min="21" max="21" width="14" style="1" hidden="1" customWidth="1"/>
    <col min="22" max="28" width="0" style="1" hidden="1" customWidth="1"/>
    <col min="29" max="16384" width="9.42578125" style="1"/>
  </cols>
  <sheetData>
    <row r="1" spans="1:17" ht="23.65" customHeight="1" x14ac:dyDescent="0.25">
      <c r="A1" s="449"/>
      <c r="B1" s="449"/>
      <c r="C1" s="449"/>
      <c r="K1" s="2" t="s">
        <v>2</v>
      </c>
    </row>
    <row r="2" spans="1:17" ht="15" customHeight="1" x14ac:dyDescent="0.25"/>
    <row r="3" spans="1:17" ht="22.15" customHeight="1" x14ac:dyDescent="0.25">
      <c r="A3" s="450" t="s">
        <v>3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</row>
    <row r="4" spans="1:17" x14ac:dyDescent="0.25">
      <c r="A4" s="451" t="s">
        <v>224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</row>
    <row r="5" spans="1:17" ht="18.75" x14ac:dyDescent="0.25">
      <c r="B5" s="3"/>
    </row>
    <row r="6" spans="1:17" ht="31.9" customHeight="1" x14ac:dyDescent="0.25">
      <c r="A6" s="452" t="s">
        <v>4</v>
      </c>
      <c r="B6" s="452"/>
      <c r="C6" s="452" t="s">
        <v>5</v>
      </c>
      <c r="D6" s="452" t="s">
        <v>6</v>
      </c>
      <c r="E6" s="452"/>
      <c r="F6" s="452" t="s">
        <v>7</v>
      </c>
      <c r="G6" s="452"/>
      <c r="H6" s="452" t="s">
        <v>8</v>
      </c>
      <c r="I6" s="452" t="s">
        <v>9</v>
      </c>
      <c r="J6" s="452" t="s">
        <v>10</v>
      </c>
      <c r="K6" s="452" t="s">
        <v>11</v>
      </c>
      <c r="M6" s="447" t="s">
        <v>12</v>
      </c>
      <c r="N6" s="447"/>
      <c r="P6" s="447" t="s">
        <v>13</v>
      </c>
      <c r="Q6" s="447"/>
    </row>
    <row r="7" spans="1:17" ht="29.65" customHeight="1" x14ac:dyDescent="0.25">
      <c r="A7" s="452"/>
      <c r="B7" s="452"/>
      <c r="C7" s="452"/>
      <c r="D7" s="161" t="s">
        <v>14</v>
      </c>
      <c r="E7" s="161" t="s">
        <v>15</v>
      </c>
      <c r="F7" s="246" t="s">
        <v>183</v>
      </c>
      <c r="G7" s="161" t="s">
        <v>15</v>
      </c>
      <c r="H7" s="452"/>
      <c r="I7" s="452"/>
      <c r="J7" s="452"/>
      <c r="K7" s="452"/>
      <c r="M7" s="5" t="s">
        <v>17</v>
      </c>
      <c r="N7" s="5" t="s">
        <v>18</v>
      </c>
      <c r="P7" s="86" t="s">
        <v>17</v>
      </c>
      <c r="Q7" s="86" t="s">
        <v>18</v>
      </c>
    </row>
    <row r="8" spans="1:17" ht="15.6" customHeight="1" x14ac:dyDescent="0.25">
      <c r="A8" s="448">
        <v>1</v>
      </c>
      <c r="B8" s="448"/>
      <c r="C8" s="162">
        <v>2</v>
      </c>
      <c r="D8" s="162">
        <v>3</v>
      </c>
      <c r="E8" s="162">
        <v>4</v>
      </c>
      <c r="F8" s="247">
        <v>5</v>
      </c>
      <c r="G8" s="162">
        <v>6</v>
      </c>
      <c r="H8" s="162">
        <v>7</v>
      </c>
      <c r="I8" s="162">
        <v>8</v>
      </c>
      <c r="J8" s="162">
        <v>9</v>
      </c>
      <c r="K8" s="162">
        <v>10</v>
      </c>
    </row>
    <row r="9" spans="1:17" ht="18.75" x14ac:dyDescent="0.25">
      <c r="A9" s="203"/>
      <c r="B9" s="164" t="s">
        <v>64</v>
      </c>
      <c r="C9" s="164" t="s">
        <v>444</v>
      </c>
      <c r="D9" s="7">
        <f>SUM(D12:D239)</f>
        <v>4494.7946043000002</v>
      </c>
      <c r="E9" s="7"/>
      <c r="F9" s="248">
        <f>SUM(F12:F239)</f>
        <v>1869746</v>
      </c>
      <c r="G9" s="7"/>
      <c r="H9" s="80"/>
      <c r="I9" s="163"/>
      <c r="J9" s="163"/>
      <c r="K9" s="164"/>
      <c r="M9" s="6">
        <v>8000</v>
      </c>
      <c r="N9" s="6">
        <v>900000</v>
      </c>
      <c r="O9" s="81"/>
    </row>
    <row r="10" spans="1:17" s="8" customFormat="1" ht="16.899999999999999" customHeight="1" x14ac:dyDescent="0.25">
      <c r="A10" s="204"/>
      <c r="B10" s="168" t="s">
        <v>230</v>
      </c>
      <c r="C10" s="169" t="s">
        <v>231</v>
      </c>
      <c r="D10" s="170"/>
      <c r="E10" s="170"/>
      <c r="F10" s="249"/>
      <c r="G10" s="170"/>
      <c r="H10" s="170"/>
      <c r="I10" s="170"/>
      <c r="J10" s="170"/>
      <c r="K10" s="170"/>
      <c r="M10" s="9">
        <v>150</v>
      </c>
      <c r="N10" s="9">
        <v>150000</v>
      </c>
      <c r="O10" s="82"/>
    </row>
    <row r="11" spans="1:17" s="8" customFormat="1" ht="16.899999999999999" customHeight="1" x14ac:dyDescent="0.25">
      <c r="A11" s="204"/>
      <c r="B11" s="168">
        <v>1</v>
      </c>
      <c r="C11" s="169" t="s">
        <v>232</v>
      </c>
      <c r="D11" s="170"/>
      <c r="E11" s="170"/>
      <c r="F11" s="249"/>
      <c r="G11" s="170"/>
      <c r="H11" s="170"/>
      <c r="I11" s="170"/>
      <c r="J11" s="170"/>
      <c r="K11" s="170"/>
      <c r="M11" s="9"/>
      <c r="N11" s="9"/>
      <c r="O11" s="82"/>
    </row>
    <row r="12" spans="1:17" s="8" customFormat="1" ht="16.899999999999999" customHeight="1" x14ac:dyDescent="0.25">
      <c r="A12" s="205">
        <v>1</v>
      </c>
      <c r="B12" s="171">
        <v>1.1000000000000001</v>
      </c>
      <c r="C12" s="172" t="s">
        <v>233</v>
      </c>
      <c r="D12" s="173">
        <v>33.616030000000002</v>
      </c>
      <c r="E12" s="174">
        <f t="shared" ref="E12:E73" si="0">D12/30*100</f>
        <v>112.05343333333333</v>
      </c>
      <c r="F12" s="260">
        <v>7112</v>
      </c>
      <c r="G12" s="173">
        <f t="shared" ref="G12:G43" si="1">F12/8000*100</f>
        <v>88.9</v>
      </c>
      <c r="H12" s="173"/>
      <c r="I12" s="173"/>
      <c r="J12" s="170"/>
      <c r="K12" s="171" t="str">
        <f t="shared" ref="K12:K75" si="2">IF(AND(E12&gt;=100,G12&gt;=100)," ","x")</f>
        <v>x</v>
      </c>
      <c r="M12" s="12">
        <v>50</v>
      </c>
      <c r="N12" s="12">
        <v>2500</v>
      </c>
      <c r="O12" s="83"/>
    </row>
    <row r="13" spans="1:17" s="8" customFormat="1" ht="16.899999999999999" customHeight="1" x14ac:dyDescent="0.25">
      <c r="A13" s="205">
        <v>2</v>
      </c>
      <c r="B13" s="171">
        <v>1.2</v>
      </c>
      <c r="C13" s="172" t="s">
        <v>234</v>
      </c>
      <c r="D13" s="173">
        <v>50.22363</v>
      </c>
      <c r="E13" s="174">
        <f t="shared" si="0"/>
        <v>167.41210000000001</v>
      </c>
      <c r="F13" s="260">
        <v>7620</v>
      </c>
      <c r="G13" s="173">
        <f t="shared" si="1"/>
        <v>95.25</v>
      </c>
      <c r="H13" s="173"/>
      <c r="I13" s="173"/>
      <c r="J13" s="170"/>
      <c r="K13" s="171" t="str">
        <f t="shared" si="2"/>
        <v>x</v>
      </c>
      <c r="M13" s="12">
        <v>30</v>
      </c>
      <c r="N13" s="12">
        <v>8000</v>
      </c>
      <c r="O13" s="83"/>
    </row>
    <row r="14" spans="1:17" s="8" customFormat="1" ht="16.899999999999999" customHeight="1" x14ac:dyDescent="0.25">
      <c r="A14" s="205">
        <v>3</v>
      </c>
      <c r="B14" s="171">
        <v>1.3</v>
      </c>
      <c r="C14" s="172" t="s">
        <v>235</v>
      </c>
      <c r="D14" s="173">
        <v>47.322569999999999</v>
      </c>
      <c r="E14" s="174">
        <f t="shared" si="0"/>
        <v>157.74189999999999</v>
      </c>
      <c r="F14" s="260">
        <v>4576</v>
      </c>
      <c r="G14" s="173">
        <f t="shared" si="1"/>
        <v>57.199999999999996</v>
      </c>
      <c r="H14" s="173"/>
      <c r="I14" s="173"/>
      <c r="J14" s="170"/>
      <c r="K14" s="171" t="str">
        <f t="shared" si="2"/>
        <v>x</v>
      </c>
      <c r="M14" s="12">
        <v>30</v>
      </c>
      <c r="N14" s="12">
        <v>8000</v>
      </c>
      <c r="O14" s="83"/>
    </row>
    <row r="15" spans="1:17" s="8" customFormat="1" ht="16.899999999999999" customHeight="1" x14ac:dyDescent="0.25">
      <c r="A15" s="205">
        <v>4</v>
      </c>
      <c r="B15" s="171">
        <v>1.4</v>
      </c>
      <c r="C15" s="175" t="s">
        <v>236</v>
      </c>
      <c r="D15" s="173">
        <v>29.6328</v>
      </c>
      <c r="E15" s="174">
        <f t="shared" si="0"/>
        <v>98.775999999999996</v>
      </c>
      <c r="F15" s="260">
        <v>4690</v>
      </c>
      <c r="G15" s="173">
        <f t="shared" si="1"/>
        <v>58.625000000000007</v>
      </c>
      <c r="H15" s="173"/>
      <c r="I15" s="173"/>
      <c r="J15" s="170"/>
      <c r="K15" s="171" t="str">
        <f t="shared" si="2"/>
        <v>x</v>
      </c>
      <c r="M15" s="12">
        <v>50</v>
      </c>
      <c r="N15" s="12">
        <v>2250</v>
      </c>
      <c r="O15" s="83"/>
    </row>
    <row r="16" spans="1:17" s="8" customFormat="1" ht="16.899999999999999" customHeight="1" x14ac:dyDescent="0.25">
      <c r="A16" s="205">
        <v>5</v>
      </c>
      <c r="B16" s="171">
        <v>1.5</v>
      </c>
      <c r="C16" s="175" t="s">
        <v>237</v>
      </c>
      <c r="D16" s="173">
        <v>34.604550000000003</v>
      </c>
      <c r="E16" s="174">
        <f t="shared" si="0"/>
        <v>115.34850000000002</v>
      </c>
      <c r="F16" s="260">
        <v>4004</v>
      </c>
      <c r="G16" s="173">
        <f t="shared" si="1"/>
        <v>50.05</v>
      </c>
      <c r="H16" s="173"/>
      <c r="I16" s="173"/>
      <c r="J16" s="170"/>
      <c r="K16" s="171" t="str">
        <f t="shared" si="2"/>
        <v>x</v>
      </c>
      <c r="M16" s="12">
        <v>50</v>
      </c>
      <c r="N16" s="12">
        <v>5000</v>
      </c>
      <c r="O16" s="83"/>
    </row>
    <row r="17" spans="1:15" s="8" customFormat="1" ht="16.899999999999999" customHeight="1" x14ac:dyDescent="0.25">
      <c r="A17" s="205">
        <v>6</v>
      </c>
      <c r="B17" s="171">
        <v>1.6</v>
      </c>
      <c r="C17" s="175" t="s">
        <v>238</v>
      </c>
      <c r="D17" s="173">
        <v>48.731639999999999</v>
      </c>
      <c r="E17" s="174">
        <f t="shared" si="0"/>
        <v>162.43879999999999</v>
      </c>
      <c r="F17" s="260">
        <v>6139</v>
      </c>
      <c r="G17" s="173">
        <f t="shared" si="1"/>
        <v>76.737499999999997</v>
      </c>
      <c r="H17" s="173"/>
      <c r="I17" s="173"/>
      <c r="J17" s="170"/>
      <c r="K17" s="171" t="str">
        <f t="shared" si="2"/>
        <v>x</v>
      </c>
      <c r="M17" s="12">
        <v>50</v>
      </c>
      <c r="N17" s="12">
        <v>5000</v>
      </c>
      <c r="O17" s="83"/>
    </row>
    <row r="18" spans="1:15" s="8" customFormat="1" ht="16.899999999999999" customHeight="1" x14ac:dyDescent="0.25">
      <c r="A18" s="205">
        <v>7</v>
      </c>
      <c r="B18" s="171">
        <v>1.7</v>
      </c>
      <c r="C18" s="175" t="s">
        <v>239</v>
      </c>
      <c r="D18" s="173">
        <v>54.446249999999999</v>
      </c>
      <c r="E18" s="174">
        <f t="shared" si="0"/>
        <v>181.48750000000001</v>
      </c>
      <c r="F18" s="260">
        <v>3916</v>
      </c>
      <c r="G18" s="173">
        <f t="shared" si="1"/>
        <v>48.949999999999996</v>
      </c>
      <c r="H18" s="173"/>
      <c r="I18" s="173"/>
      <c r="J18" s="170"/>
      <c r="K18" s="171" t="str">
        <f t="shared" si="2"/>
        <v>x</v>
      </c>
      <c r="M18" s="12">
        <v>30</v>
      </c>
      <c r="N18" s="12">
        <v>8000</v>
      </c>
      <c r="O18" s="83"/>
    </row>
    <row r="19" spans="1:15" s="8" customFormat="1" ht="16.899999999999999" customHeight="1" x14ac:dyDescent="0.25">
      <c r="A19" s="205">
        <v>8</v>
      </c>
      <c r="B19" s="171">
        <v>1.8</v>
      </c>
      <c r="C19" s="175" t="s">
        <v>240</v>
      </c>
      <c r="D19" s="173">
        <v>53.352159999999998</v>
      </c>
      <c r="E19" s="174">
        <f t="shared" si="0"/>
        <v>177.84053333333333</v>
      </c>
      <c r="F19" s="260">
        <v>5108</v>
      </c>
      <c r="G19" s="173">
        <f t="shared" si="1"/>
        <v>63.849999999999994</v>
      </c>
      <c r="H19" s="173"/>
      <c r="I19" s="173"/>
      <c r="J19" s="170"/>
      <c r="K19" s="171" t="str">
        <f t="shared" si="2"/>
        <v>x</v>
      </c>
      <c r="M19" s="12">
        <v>30</v>
      </c>
      <c r="N19" s="12">
        <v>8000</v>
      </c>
      <c r="O19" s="83"/>
    </row>
    <row r="20" spans="1:15" s="8" customFormat="1" ht="16.899999999999999" customHeight="1" x14ac:dyDescent="0.25">
      <c r="A20" s="205">
        <v>9</v>
      </c>
      <c r="B20" s="171">
        <v>1.9</v>
      </c>
      <c r="C20" s="175" t="s">
        <v>241</v>
      </c>
      <c r="D20" s="173">
        <v>39.286589999999997</v>
      </c>
      <c r="E20" s="174">
        <f t="shared" si="0"/>
        <v>130.95529999999999</v>
      </c>
      <c r="F20" s="260">
        <v>4779</v>
      </c>
      <c r="G20" s="173">
        <f t="shared" si="1"/>
        <v>59.737499999999997</v>
      </c>
      <c r="H20" s="173"/>
      <c r="I20" s="173"/>
      <c r="J20" s="170"/>
      <c r="K20" s="171" t="str">
        <f t="shared" si="2"/>
        <v>x</v>
      </c>
      <c r="M20" s="12">
        <v>50</v>
      </c>
      <c r="N20" s="12">
        <v>2500</v>
      </c>
      <c r="O20" s="83"/>
    </row>
    <row r="21" spans="1:15" s="8" customFormat="1" ht="16.899999999999999" customHeight="1" x14ac:dyDescent="0.25">
      <c r="A21" s="205">
        <v>10</v>
      </c>
      <c r="B21" s="176" t="s">
        <v>20</v>
      </c>
      <c r="C21" s="175" t="s">
        <v>242</v>
      </c>
      <c r="D21" s="173">
        <v>40.578389999999999</v>
      </c>
      <c r="E21" s="174">
        <f t="shared" si="0"/>
        <v>135.26130000000001</v>
      </c>
      <c r="F21" s="260">
        <v>4317</v>
      </c>
      <c r="G21" s="173">
        <f t="shared" si="1"/>
        <v>53.962500000000006</v>
      </c>
      <c r="H21" s="173"/>
      <c r="I21" s="173"/>
      <c r="J21" s="170"/>
      <c r="K21" s="171" t="str">
        <f t="shared" si="2"/>
        <v>x</v>
      </c>
      <c r="M21" s="12">
        <v>30</v>
      </c>
      <c r="N21" s="12">
        <v>8000</v>
      </c>
      <c r="O21" s="83"/>
    </row>
    <row r="22" spans="1:15" s="8" customFormat="1" ht="16.899999999999999" customHeight="1" x14ac:dyDescent="0.25">
      <c r="A22" s="205">
        <v>11</v>
      </c>
      <c r="B22" s="171">
        <v>1.1100000000000001</v>
      </c>
      <c r="C22" s="175" t="s">
        <v>243</v>
      </c>
      <c r="D22" s="173">
        <v>64.41216</v>
      </c>
      <c r="E22" s="174">
        <f t="shared" si="0"/>
        <v>214.7072</v>
      </c>
      <c r="F22" s="260">
        <v>3926</v>
      </c>
      <c r="G22" s="173">
        <f t="shared" si="1"/>
        <v>49.075000000000003</v>
      </c>
      <c r="H22" s="173"/>
      <c r="I22" s="173"/>
      <c r="J22" s="170"/>
      <c r="K22" s="171" t="str">
        <f t="shared" si="2"/>
        <v>x</v>
      </c>
      <c r="M22" s="12">
        <v>50</v>
      </c>
      <c r="N22" s="12">
        <v>5000</v>
      </c>
      <c r="O22" s="83"/>
    </row>
    <row r="23" spans="1:15" s="8" customFormat="1" ht="16.899999999999999" customHeight="1" x14ac:dyDescent="0.25">
      <c r="A23" s="205"/>
      <c r="B23" s="168">
        <v>2</v>
      </c>
      <c r="C23" s="169" t="s">
        <v>445</v>
      </c>
      <c r="D23" s="177"/>
      <c r="E23" s="177"/>
      <c r="F23" s="250"/>
      <c r="G23" s="170"/>
      <c r="H23" s="170"/>
      <c r="I23" s="170"/>
      <c r="J23" s="170"/>
      <c r="K23" s="171" t="str">
        <f t="shared" si="2"/>
        <v>x</v>
      </c>
      <c r="M23" s="12"/>
      <c r="N23" s="12"/>
      <c r="O23" s="83"/>
    </row>
    <row r="24" spans="1:15" s="8" customFormat="1" ht="16.899999999999999" customHeight="1" x14ac:dyDescent="0.25">
      <c r="A24" s="205">
        <v>12</v>
      </c>
      <c r="B24" s="171">
        <v>2.1</v>
      </c>
      <c r="C24" s="175" t="s">
        <v>245</v>
      </c>
      <c r="D24" s="173">
        <v>5.6693300000000004</v>
      </c>
      <c r="E24" s="174">
        <f t="shared" si="0"/>
        <v>18.897766666666669</v>
      </c>
      <c r="F24" s="260">
        <v>6799</v>
      </c>
      <c r="G24" s="173">
        <f t="shared" si="1"/>
        <v>84.987500000000011</v>
      </c>
      <c r="H24" s="173"/>
      <c r="I24" s="173"/>
      <c r="J24" s="170"/>
      <c r="K24" s="171" t="str">
        <f t="shared" si="2"/>
        <v>x</v>
      </c>
      <c r="M24" s="14">
        <v>5.5</v>
      </c>
      <c r="N24" s="12">
        <v>7000</v>
      </c>
      <c r="O24" s="83"/>
    </row>
    <row r="25" spans="1:15" s="8" customFormat="1" ht="16.899999999999999" customHeight="1" x14ac:dyDescent="0.25">
      <c r="A25" s="205"/>
      <c r="B25" s="168" t="s">
        <v>246</v>
      </c>
      <c r="C25" s="178" t="s">
        <v>247</v>
      </c>
      <c r="D25" s="173"/>
      <c r="E25" s="174"/>
      <c r="F25" s="251"/>
      <c r="G25" s="173"/>
      <c r="H25" s="173"/>
      <c r="I25" s="173"/>
      <c r="J25" s="170"/>
      <c r="K25" s="171" t="str">
        <f t="shared" si="2"/>
        <v>x</v>
      </c>
      <c r="M25" s="14">
        <v>5.5</v>
      </c>
      <c r="N25" s="12">
        <v>7000</v>
      </c>
      <c r="O25" s="83"/>
    </row>
    <row r="26" spans="1:15" s="8" customFormat="1" ht="16.899999999999999" customHeight="1" x14ac:dyDescent="0.25">
      <c r="A26" s="205"/>
      <c r="B26" s="168">
        <v>1</v>
      </c>
      <c r="C26" s="178" t="s">
        <v>232</v>
      </c>
      <c r="D26" s="173"/>
      <c r="E26" s="174"/>
      <c r="F26" s="251"/>
      <c r="G26" s="173"/>
      <c r="H26" s="173"/>
      <c r="I26" s="173"/>
      <c r="J26" s="170"/>
      <c r="K26" s="171" t="str">
        <f t="shared" si="2"/>
        <v>x</v>
      </c>
      <c r="M26" s="14">
        <v>5.5</v>
      </c>
      <c r="N26" s="12">
        <v>3500</v>
      </c>
      <c r="O26" s="83"/>
    </row>
    <row r="27" spans="1:15" s="8" customFormat="1" ht="16.899999999999999" customHeight="1" x14ac:dyDescent="0.25">
      <c r="A27" s="205">
        <v>13</v>
      </c>
      <c r="B27" s="171">
        <v>1.1000000000000001</v>
      </c>
      <c r="C27" s="179" t="s">
        <v>248</v>
      </c>
      <c r="D27" s="180">
        <v>36.409999999999997</v>
      </c>
      <c r="E27" s="174">
        <f t="shared" si="0"/>
        <v>121.36666666666665</v>
      </c>
      <c r="F27" s="252">
        <v>4821</v>
      </c>
      <c r="G27" s="173">
        <f t="shared" si="1"/>
        <v>60.262499999999996</v>
      </c>
      <c r="H27" s="173"/>
      <c r="I27" s="173"/>
      <c r="J27" s="170"/>
      <c r="K27" s="171" t="str">
        <f t="shared" si="2"/>
        <v>x</v>
      </c>
      <c r="M27" s="14">
        <v>5.5</v>
      </c>
      <c r="N27" s="12">
        <v>7000</v>
      </c>
      <c r="O27" s="83"/>
    </row>
    <row r="28" spans="1:15" s="8" customFormat="1" ht="16.899999999999999" customHeight="1" x14ac:dyDescent="0.25">
      <c r="A28" s="205">
        <v>14</v>
      </c>
      <c r="B28" s="171">
        <v>1.2</v>
      </c>
      <c r="C28" s="179" t="s">
        <v>249</v>
      </c>
      <c r="D28" s="180">
        <v>33.5</v>
      </c>
      <c r="E28" s="174">
        <f t="shared" si="0"/>
        <v>111.66666666666667</v>
      </c>
      <c r="F28" s="252">
        <v>4887</v>
      </c>
      <c r="G28" s="173">
        <f t="shared" si="1"/>
        <v>61.087499999999991</v>
      </c>
      <c r="H28" s="173"/>
      <c r="I28" s="173"/>
      <c r="J28" s="170"/>
      <c r="K28" s="171" t="str">
        <f t="shared" si="2"/>
        <v>x</v>
      </c>
      <c r="M28" s="14">
        <v>5.5</v>
      </c>
      <c r="N28" s="12">
        <v>7000</v>
      </c>
      <c r="O28" s="83"/>
    </row>
    <row r="29" spans="1:15" s="8" customFormat="1" ht="16.899999999999999" customHeight="1" x14ac:dyDescent="0.25">
      <c r="A29" s="205">
        <v>15</v>
      </c>
      <c r="B29" s="171">
        <v>1.3</v>
      </c>
      <c r="C29" s="179" t="s">
        <v>250</v>
      </c>
      <c r="D29" s="180">
        <v>52.25</v>
      </c>
      <c r="E29" s="174">
        <f t="shared" si="0"/>
        <v>174.16666666666666</v>
      </c>
      <c r="F29" s="252">
        <v>6998</v>
      </c>
      <c r="G29" s="173">
        <f t="shared" si="1"/>
        <v>87.475000000000009</v>
      </c>
      <c r="H29" s="173"/>
      <c r="I29" s="173"/>
      <c r="J29" s="170"/>
      <c r="K29" s="171" t="str">
        <f t="shared" si="2"/>
        <v>x</v>
      </c>
      <c r="M29" s="14">
        <v>5.5</v>
      </c>
      <c r="N29" s="12">
        <v>7000</v>
      </c>
      <c r="O29" s="83"/>
    </row>
    <row r="30" spans="1:15" s="8" customFormat="1" ht="16.899999999999999" customHeight="1" x14ac:dyDescent="0.25">
      <c r="A30" s="205">
        <v>16</v>
      </c>
      <c r="B30" s="171">
        <v>1.4</v>
      </c>
      <c r="C30" s="179" t="s">
        <v>251</v>
      </c>
      <c r="D30" s="180">
        <v>47.11</v>
      </c>
      <c r="E30" s="174">
        <f t="shared" si="0"/>
        <v>157.03333333333333</v>
      </c>
      <c r="F30" s="253">
        <v>5670</v>
      </c>
      <c r="G30" s="173">
        <f t="shared" si="1"/>
        <v>70.875</v>
      </c>
      <c r="H30" s="173"/>
      <c r="I30" s="173"/>
      <c r="J30" s="170"/>
      <c r="K30" s="171" t="str">
        <f t="shared" si="2"/>
        <v>x</v>
      </c>
      <c r="M30" s="14">
        <v>5.5</v>
      </c>
      <c r="N30" s="12">
        <v>7000</v>
      </c>
      <c r="O30" s="83"/>
    </row>
    <row r="31" spans="1:15" s="8" customFormat="1" ht="16.899999999999999" customHeight="1" x14ac:dyDescent="0.25">
      <c r="A31" s="205">
        <v>17</v>
      </c>
      <c r="B31" s="171">
        <v>1.5</v>
      </c>
      <c r="C31" s="179" t="s">
        <v>252</v>
      </c>
      <c r="D31" s="180">
        <v>58.6</v>
      </c>
      <c r="E31" s="174">
        <f t="shared" si="0"/>
        <v>195.33333333333334</v>
      </c>
      <c r="F31" s="252">
        <v>6794</v>
      </c>
      <c r="G31" s="173">
        <f t="shared" si="1"/>
        <v>84.924999999999997</v>
      </c>
      <c r="H31" s="173"/>
      <c r="I31" s="173"/>
      <c r="J31" s="170"/>
      <c r="K31" s="171" t="str">
        <f t="shared" si="2"/>
        <v>x</v>
      </c>
      <c r="M31" s="14">
        <v>5.5</v>
      </c>
      <c r="N31" s="12">
        <v>7000</v>
      </c>
      <c r="O31" s="83"/>
    </row>
    <row r="32" spans="1:15" s="8" customFormat="1" ht="16.899999999999999" customHeight="1" x14ac:dyDescent="0.25">
      <c r="A32" s="205">
        <v>18</v>
      </c>
      <c r="B32" s="171">
        <v>1.6</v>
      </c>
      <c r="C32" s="179" t="s">
        <v>253</v>
      </c>
      <c r="D32" s="180">
        <v>36.01</v>
      </c>
      <c r="E32" s="174">
        <f t="shared" si="0"/>
        <v>120.03333333333333</v>
      </c>
      <c r="F32" s="252">
        <v>6218</v>
      </c>
      <c r="G32" s="173">
        <f t="shared" si="1"/>
        <v>77.724999999999994</v>
      </c>
      <c r="H32" s="173"/>
      <c r="I32" s="173"/>
      <c r="J32" s="170"/>
      <c r="K32" s="171" t="str">
        <f t="shared" si="2"/>
        <v>x</v>
      </c>
      <c r="M32" s="14">
        <v>5.5</v>
      </c>
      <c r="N32" s="12">
        <v>7000</v>
      </c>
      <c r="O32" s="83"/>
    </row>
    <row r="33" spans="1:15" s="8" customFormat="1" ht="16.899999999999999" customHeight="1" x14ac:dyDescent="0.25">
      <c r="A33" s="205">
        <v>19</v>
      </c>
      <c r="B33" s="171">
        <v>1.7</v>
      </c>
      <c r="C33" s="88" t="s">
        <v>254</v>
      </c>
      <c r="D33" s="181">
        <v>44.7</v>
      </c>
      <c r="E33" s="174">
        <f t="shared" si="0"/>
        <v>149</v>
      </c>
      <c r="F33" s="253">
        <v>4903</v>
      </c>
      <c r="G33" s="173">
        <f t="shared" si="1"/>
        <v>61.287499999999994</v>
      </c>
      <c r="H33" s="173"/>
      <c r="I33" s="173"/>
      <c r="J33" s="170"/>
      <c r="K33" s="171" t="str">
        <f t="shared" si="2"/>
        <v>x</v>
      </c>
      <c r="M33" s="14">
        <v>5.5</v>
      </c>
      <c r="N33" s="12">
        <v>3500</v>
      </c>
      <c r="O33" s="83"/>
    </row>
    <row r="34" spans="1:15" s="8" customFormat="1" ht="16.899999999999999" customHeight="1" x14ac:dyDescent="0.25">
      <c r="A34" s="205">
        <v>20</v>
      </c>
      <c r="B34" s="171">
        <v>1.8</v>
      </c>
      <c r="C34" s="179" t="s">
        <v>255</v>
      </c>
      <c r="D34" s="180">
        <v>22.5</v>
      </c>
      <c r="E34" s="174">
        <f t="shared" si="0"/>
        <v>75</v>
      </c>
      <c r="F34" s="252">
        <v>3640</v>
      </c>
      <c r="G34" s="173">
        <f t="shared" si="1"/>
        <v>45.5</v>
      </c>
      <c r="H34" s="173"/>
      <c r="I34" s="173"/>
      <c r="J34" s="170"/>
      <c r="K34" s="171" t="str">
        <f t="shared" si="2"/>
        <v>x</v>
      </c>
      <c r="M34" s="14">
        <v>5.5</v>
      </c>
      <c r="N34" s="12">
        <v>7000</v>
      </c>
      <c r="O34" s="83"/>
    </row>
    <row r="35" spans="1:15" s="8" customFormat="1" ht="16.899999999999999" customHeight="1" x14ac:dyDescent="0.25">
      <c r="A35" s="205">
        <v>21</v>
      </c>
      <c r="B35" s="171">
        <v>1.9</v>
      </c>
      <c r="C35" s="88" t="s">
        <v>256</v>
      </c>
      <c r="D35" s="181">
        <v>41.73</v>
      </c>
      <c r="E35" s="174">
        <f t="shared" si="0"/>
        <v>139.09999999999997</v>
      </c>
      <c r="F35" s="253">
        <v>5073</v>
      </c>
      <c r="G35" s="173">
        <f t="shared" si="1"/>
        <v>63.412500000000009</v>
      </c>
      <c r="H35" s="173"/>
      <c r="I35" s="173"/>
      <c r="J35" s="170"/>
      <c r="K35" s="171" t="str">
        <f t="shared" si="2"/>
        <v>x</v>
      </c>
      <c r="M35" s="14">
        <v>5.5</v>
      </c>
      <c r="N35" s="12">
        <v>3500</v>
      </c>
      <c r="O35" s="83"/>
    </row>
    <row r="36" spans="1:15" s="8" customFormat="1" ht="16.899999999999999" customHeight="1" x14ac:dyDescent="0.25">
      <c r="A36" s="205"/>
      <c r="B36" s="168">
        <v>2</v>
      </c>
      <c r="C36" s="169" t="s">
        <v>446</v>
      </c>
      <c r="D36" s="177"/>
      <c r="E36" s="177"/>
      <c r="F36" s="250"/>
      <c r="G36" s="173">
        <f t="shared" si="1"/>
        <v>0</v>
      </c>
      <c r="H36" s="173"/>
      <c r="I36" s="173"/>
      <c r="J36" s="170"/>
      <c r="K36" s="171" t="str">
        <f t="shared" si="2"/>
        <v>x</v>
      </c>
      <c r="M36" s="14">
        <v>5.5</v>
      </c>
      <c r="N36" s="12">
        <v>7000</v>
      </c>
      <c r="O36" s="83"/>
    </row>
    <row r="37" spans="1:15" s="8" customFormat="1" ht="16.899999999999999" customHeight="1" x14ac:dyDescent="0.25">
      <c r="A37" s="205">
        <v>22</v>
      </c>
      <c r="B37" s="171">
        <v>2.1</v>
      </c>
      <c r="C37" s="179" t="s">
        <v>257</v>
      </c>
      <c r="D37" s="180">
        <v>5.35</v>
      </c>
      <c r="E37" s="174">
        <f t="shared" si="0"/>
        <v>17.833333333333332</v>
      </c>
      <c r="F37" s="253">
        <v>11705</v>
      </c>
      <c r="G37" s="173">
        <f t="shared" si="1"/>
        <v>146.3125</v>
      </c>
      <c r="H37" s="173"/>
      <c r="I37" s="173"/>
      <c r="J37" s="170"/>
      <c r="K37" s="171" t="str">
        <f t="shared" si="2"/>
        <v>x</v>
      </c>
      <c r="M37" s="14">
        <v>5.5</v>
      </c>
      <c r="N37" s="12">
        <v>7000</v>
      </c>
      <c r="O37" s="83"/>
    </row>
    <row r="38" spans="1:15" s="8" customFormat="1" ht="16.899999999999999" customHeight="1" x14ac:dyDescent="0.25">
      <c r="A38" s="205"/>
      <c r="B38" s="168" t="s">
        <v>258</v>
      </c>
      <c r="C38" s="182" t="s">
        <v>259</v>
      </c>
      <c r="D38" s="180"/>
      <c r="E38" s="174"/>
      <c r="F38" s="253"/>
      <c r="G38" s="173">
        <f t="shared" si="1"/>
        <v>0</v>
      </c>
      <c r="H38" s="173"/>
      <c r="I38" s="173"/>
      <c r="J38" s="170"/>
      <c r="K38" s="171" t="str">
        <f t="shared" si="2"/>
        <v>x</v>
      </c>
      <c r="M38" s="14">
        <v>5.5</v>
      </c>
      <c r="N38" s="12">
        <v>7000</v>
      </c>
      <c r="O38" s="83"/>
    </row>
    <row r="39" spans="1:15" s="8" customFormat="1" ht="16.899999999999999" customHeight="1" x14ac:dyDescent="0.25">
      <c r="A39" s="205">
        <v>23</v>
      </c>
      <c r="B39" s="171">
        <v>1.1000000000000001</v>
      </c>
      <c r="C39" s="179" t="s">
        <v>260</v>
      </c>
      <c r="D39" s="173">
        <f>1331*0.01</f>
        <v>13.31</v>
      </c>
      <c r="E39" s="174">
        <f t="shared" si="0"/>
        <v>44.366666666666674</v>
      </c>
      <c r="F39" s="254">
        <v>2992</v>
      </c>
      <c r="G39" s="173">
        <f t="shared" si="1"/>
        <v>37.4</v>
      </c>
      <c r="H39" s="173"/>
      <c r="I39" s="173"/>
      <c r="J39" s="170"/>
      <c r="K39" s="171" t="str">
        <f t="shared" si="2"/>
        <v>x</v>
      </c>
      <c r="M39" s="14">
        <v>5.5</v>
      </c>
      <c r="N39" s="12">
        <v>7000</v>
      </c>
      <c r="O39" s="83"/>
    </row>
    <row r="40" spans="1:15" s="8" customFormat="1" ht="16.899999999999999" customHeight="1" x14ac:dyDescent="0.25">
      <c r="A40" s="205">
        <v>24</v>
      </c>
      <c r="B40" s="171">
        <v>1.2</v>
      </c>
      <c r="C40" s="179" t="s">
        <v>261</v>
      </c>
      <c r="D40" s="173">
        <f>3180*0.01</f>
        <v>31.8</v>
      </c>
      <c r="E40" s="174">
        <f t="shared" si="0"/>
        <v>106</v>
      </c>
      <c r="F40" s="261">
        <v>8971</v>
      </c>
      <c r="G40" s="173">
        <f t="shared" si="1"/>
        <v>112.1375</v>
      </c>
      <c r="H40" s="173"/>
      <c r="I40" s="173"/>
      <c r="J40" s="170"/>
      <c r="K40" s="171" t="str">
        <f t="shared" si="2"/>
        <v xml:space="preserve"> </v>
      </c>
      <c r="M40" s="14">
        <v>5.5</v>
      </c>
      <c r="N40" s="12">
        <v>7000</v>
      </c>
      <c r="O40" s="83"/>
    </row>
    <row r="41" spans="1:15" s="8" customFormat="1" ht="16.899999999999999" customHeight="1" x14ac:dyDescent="0.25">
      <c r="A41" s="205">
        <v>25</v>
      </c>
      <c r="B41" s="171">
        <v>1.3</v>
      </c>
      <c r="C41" s="179" t="s">
        <v>262</v>
      </c>
      <c r="D41" s="173">
        <v>32.35</v>
      </c>
      <c r="E41" s="174">
        <f t="shared" si="0"/>
        <v>107.83333333333334</v>
      </c>
      <c r="F41" s="254">
        <v>3549</v>
      </c>
      <c r="G41" s="173">
        <f t="shared" si="1"/>
        <v>44.362499999999997</v>
      </c>
      <c r="H41" s="173"/>
      <c r="I41" s="173"/>
      <c r="J41" s="170"/>
      <c r="K41" s="171" t="str">
        <f t="shared" si="2"/>
        <v>x</v>
      </c>
      <c r="M41" s="14">
        <v>5.5</v>
      </c>
      <c r="N41" s="12">
        <v>7000</v>
      </c>
      <c r="O41" s="83"/>
    </row>
    <row r="42" spans="1:15" s="8" customFormat="1" ht="16.899999999999999" customHeight="1" x14ac:dyDescent="0.25">
      <c r="A42" s="205">
        <v>26</v>
      </c>
      <c r="B42" s="171">
        <v>1.4</v>
      </c>
      <c r="C42" s="179" t="s">
        <v>263</v>
      </c>
      <c r="D42" s="173">
        <f>3427*0.01</f>
        <v>34.270000000000003</v>
      </c>
      <c r="E42" s="174">
        <f t="shared" si="0"/>
        <v>114.23333333333335</v>
      </c>
      <c r="F42" s="261">
        <v>7740</v>
      </c>
      <c r="G42" s="173">
        <f t="shared" si="1"/>
        <v>96.75</v>
      </c>
      <c r="H42" s="173"/>
      <c r="I42" s="173"/>
      <c r="J42" s="183"/>
      <c r="K42" s="171" t="str">
        <f t="shared" si="2"/>
        <v>x</v>
      </c>
      <c r="M42" s="14">
        <v>5.5</v>
      </c>
      <c r="N42" s="12">
        <v>7000</v>
      </c>
      <c r="O42" s="83"/>
    </row>
    <row r="43" spans="1:15" s="8" customFormat="1" ht="16.899999999999999" customHeight="1" x14ac:dyDescent="0.25">
      <c r="A43" s="205">
        <v>27</v>
      </c>
      <c r="B43" s="171">
        <v>1.5</v>
      </c>
      <c r="C43" s="179" t="s">
        <v>264</v>
      </c>
      <c r="D43" s="173">
        <f>6644.9*0.01</f>
        <v>66.448999999999998</v>
      </c>
      <c r="E43" s="174">
        <f t="shared" si="0"/>
        <v>221.49666666666667</v>
      </c>
      <c r="F43" s="254">
        <v>6083</v>
      </c>
      <c r="G43" s="173">
        <f t="shared" si="1"/>
        <v>76.037500000000009</v>
      </c>
      <c r="H43" s="173"/>
      <c r="I43" s="173"/>
      <c r="J43" s="170"/>
      <c r="K43" s="171" t="str">
        <f t="shared" si="2"/>
        <v>x</v>
      </c>
      <c r="M43" s="14">
        <v>5.5</v>
      </c>
      <c r="N43" s="12">
        <v>7000</v>
      </c>
      <c r="O43" s="83"/>
    </row>
    <row r="44" spans="1:15" s="8" customFormat="1" ht="16.899999999999999" customHeight="1" x14ac:dyDescent="0.25">
      <c r="A44" s="205"/>
      <c r="B44" s="168">
        <v>2</v>
      </c>
      <c r="C44" s="182" t="s">
        <v>182</v>
      </c>
      <c r="D44" s="173"/>
      <c r="E44" s="174"/>
      <c r="F44" s="253"/>
      <c r="G44" s="173"/>
      <c r="H44" s="173"/>
      <c r="I44" s="173"/>
      <c r="J44" s="170"/>
      <c r="K44" s="171" t="str">
        <f t="shared" si="2"/>
        <v>x</v>
      </c>
      <c r="M44" s="14">
        <v>5.5</v>
      </c>
      <c r="N44" s="12">
        <v>7000</v>
      </c>
      <c r="O44" s="83"/>
    </row>
    <row r="45" spans="1:15" s="8" customFormat="1" ht="16.350000000000001" customHeight="1" x14ac:dyDescent="0.25">
      <c r="A45" s="205">
        <v>28</v>
      </c>
      <c r="B45" s="171">
        <v>2.1</v>
      </c>
      <c r="C45" s="179" t="s">
        <v>265</v>
      </c>
      <c r="D45" s="184">
        <f>810.04*0.01</f>
        <v>8.1004000000000005</v>
      </c>
      <c r="E45" s="174">
        <f t="shared" ref="E45:E47" si="3">D45/5.5*100</f>
        <v>147.28</v>
      </c>
      <c r="F45" s="261">
        <v>10930</v>
      </c>
      <c r="G45" s="173">
        <f t="shared" ref="G45:G47" si="4">F45/5000*100</f>
        <v>218.6</v>
      </c>
      <c r="H45" s="173"/>
      <c r="I45" s="173"/>
      <c r="J45" s="170"/>
      <c r="K45" s="171" t="str">
        <f t="shared" si="2"/>
        <v xml:space="preserve"> </v>
      </c>
      <c r="M45" s="15">
        <v>450</v>
      </c>
      <c r="N45" s="15">
        <v>120000</v>
      </c>
      <c r="O45" s="84"/>
    </row>
    <row r="46" spans="1:15" s="8" customFormat="1" ht="16.350000000000001" customHeight="1" x14ac:dyDescent="0.25">
      <c r="A46" s="205">
        <v>29</v>
      </c>
      <c r="B46" s="176">
        <v>2.2000000000000002</v>
      </c>
      <c r="C46" s="179" t="s">
        <v>266</v>
      </c>
      <c r="D46" s="184">
        <f>1018.2*0.01</f>
        <v>10.182</v>
      </c>
      <c r="E46" s="174">
        <f t="shared" si="3"/>
        <v>185.12727272727275</v>
      </c>
      <c r="F46" s="254">
        <v>9066</v>
      </c>
      <c r="G46" s="173">
        <f t="shared" si="4"/>
        <v>181.32</v>
      </c>
      <c r="H46" s="173"/>
      <c r="I46" s="173"/>
      <c r="J46" s="170"/>
      <c r="K46" s="171" t="str">
        <f t="shared" si="2"/>
        <v xml:space="preserve"> </v>
      </c>
      <c r="M46" s="12"/>
      <c r="N46" s="12"/>
      <c r="O46" s="83"/>
    </row>
    <row r="47" spans="1:15" s="8" customFormat="1" ht="16.350000000000001" customHeight="1" x14ac:dyDescent="0.25">
      <c r="A47" s="205">
        <v>30</v>
      </c>
      <c r="B47" s="171">
        <v>2.2999999999999998</v>
      </c>
      <c r="C47" s="179" t="s">
        <v>267</v>
      </c>
      <c r="D47" s="184">
        <f>799.4*0.01</f>
        <v>7.9939999999999998</v>
      </c>
      <c r="E47" s="174">
        <f t="shared" si="3"/>
        <v>145.34545454545454</v>
      </c>
      <c r="F47" s="254">
        <v>3742</v>
      </c>
      <c r="G47" s="173">
        <f t="shared" si="4"/>
        <v>74.839999999999989</v>
      </c>
      <c r="H47" s="173"/>
      <c r="I47" s="173"/>
      <c r="J47" s="170"/>
      <c r="K47" s="171" t="str">
        <f t="shared" si="2"/>
        <v>x</v>
      </c>
      <c r="M47" s="12">
        <v>50</v>
      </c>
      <c r="N47" s="12">
        <v>2250</v>
      </c>
      <c r="O47" s="83"/>
    </row>
    <row r="48" spans="1:15" s="8" customFormat="1" ht="16.350000000000001" customHeight="1" x14ac:dyDescent="0.25">
      <c r="A48" s="205"/>
      <c r="B48" s="168" t="s">
        <v>268</v>
      </c>
      <c r="C48" s="182" t="s">
        <v>269</v>
      </c>
      <c r="D48" s="173"/>
      <c r="E48" s="174"/>
      <c r="F48" s="253"/>
      <c r="G48" s="173"/>
      <c r="H48" s="173"/>
      <c r="I48" s="173"/>
      <c r="J48" s="170"/>
      <c r="K48" s="171" t="str">
        <f t="shared" si="2"/>
        <v>x</v>
      </c>
      <c r="M48" s="12">
        <v>50</v>
      </c>
      <c r="N48" s="12">
        <v>2500</v>
      </c>
      <c r="O48" s="83"/>
    </row>
    <row r="49" spans="1:15" s="8" customFormat="1" ht="16.350000000000001" customHeight="1" x14ac:dyDescent="0.25">
      <c r="A49" s="205"/>
      <c r="B49" s="185">
        <v>1</v>
      </c>
      <c r="C49" s="186" t="s">
        <v>232</v>
      </c>
      <c r="D49" s="173"/>
      <c r="E49" s="174"/>
      <c r="F49" s="253"/>
      <c r="G49" s="173"/>
      <c r="H49" s="173"/>
      <c r="I49" s="173"/>
      <c r="J49" s="170"/>
      <c r="K49" s="171" t="str">
        <f t="shared" si="2"/>
        <v>x</v>
      </c>
      <c r="M49" s="12">
        <v>30</v>
      </c>
      <c r="N49" s="12">
        <v>8000</v>
      </c>
      <c r="O49" s="83"/>
    </row>
    <row r="50" spans="1:15" s="8" customFormat="1" ht="16.350000000000001" customHeight="1" x14ac:dyDescent="0.25">
      <c r="A50" s="205">
        <v>31</v>
      </c>
      <c r="B50" s="171">
        <v>1.1000000000000001</v>
      </c>
      <c r="C50" s="179" t="s">
        <v>270</v>
      </c>
      <c r="D50" s="180">
        <v>46.219639999999998</v>
      </c>
      <c r="E50" s="174">
        <f t="shared" si="0"/>
        <v>154.06546666666665</v>
      </c>
      <c r="F50" s="261">
        <v>5908</v>
      </c>
      <c r="G50" s="173">
        <f t="shared" ref="G50:G100" si="5">F50/8000*100</f>
        <v>73.850000000000009</v>
      </c>
      <c r="H50" s="173"/>
      <c r="I50" s="173"/>
      <c r="J50" s="170"/>
      <c r="K50" s="171" t="str">
        <f t="shared" si="2"/>
        <v>x</v>
      </c>
      <c r="M50" s="12">
        <v>50</v>
      </c>
      <c r="N50" s="12">
        <v>5000</v>
      </c>
      <c r="O50" s="83"/>
    </row>
    <row r="51" spans="1:15" s="8" customFormat="1" ht="16.350000000000001" customHeight="1" x14ac:dyDescent="0.25">
      <c r="A51" s="205">
        <v>32</v>
      </c>
      <c r="B51" s="171">
        <v>1.2</v>
      </c>
      <c r="C51" s="179" t="s">
        <v>271</v>
      </c>
      <c r="D51" s="180">
        <v>36.503320000000002</v>
      </c>
      <c r="E51" s="174">
        <f t="shared" si="0"/>
        <v>121.67773333333334</v>
      </c>
      <c r="F51" s="261">
        <v>5041</v>
      </c>
      <c r="G51" s="173">
        <f t="shared" si="5"/>
        <v>63.012500000000003</v>
      </c>
      <c r="H51" s="173"/>
      <c r="I51" s="173"/>
      <c r="J51" s="170"/>
      <c r="K51" s="171" t="str">
        <f t="shared" si="2"/>
        <v>x</v>
      </c>
      <c r="M51" s="12">
        <v>30</v>
      </c>
      <c r="N51" s="12">
        <v>8000</v>
      </c>
      <c r="O51" s="83"/>
    </row>
    <row r="52" spans="1:15" s="8" customFormat="1" ht="16.350000000000001" customHeight="1" x14ac:dyDescent="0.25">
      <c r="A52" s="205">
        <v>33</v>
      </c>
      <c r="B52" s="171">
        <v>1.3</v>
      </c>
      <c r="C52" s="179" t="s">
        <v>272</v>
      </c>
      <c r="D52" s="180">
        <v>48.795370000000005</v>
      </c>
      <c r="E52" s="174">
        <f t="shared" si="0"/>
        <v>162.65123333333335</v>
      </c>
      <c r="F52" s="261">
        <v>3329</v>
      </c>
      <c r="G52" s="173">
        <f t="shared" si="5"/>
        <v>41.612500000000004</v>
      </c>
      <c r="H52" s="173"/>
      <c r="I52" s="173"/>
      <c r="J52" s="170"/>
      <c r="K52" s="171" t="str">
        <f t="shared" si="2"/>
        <v>x</v>
      </c>
      <c r="M52" s="12">
        <v>50</v>
      </c>
      <c r="N52" s="12">
        <v>1500</v>
      </c>
      <c r="O52" s="83"/>
    </row>
    <row r="53" spans="1:15" s="8" customFormat="1" ht="16.350000000000001" customHeight="1" x14ac:dyDescent="0.25">
      <c r="A53" s="205">
        <v>34</v>
      </c>
      <c r="B53" s="171">
        <v>1.4</v>
      </c>
      <c r="C53" s="179" t="s">
        <v>273</v>
      </c>
      <c r="D53" s="180">
        <v>52.749030000000005</v>
      </c>
      <c r="E53" s="174">
        <f t="shared" si="0"/>
        <v>175.83010000000002</v>
      </c>
      <c r="F53" s="254">
        <v>6714</v>
      </c>
      <c r="G53" s="173">
        <f t="shared" si="5"/>
        <v>83.925000000000011</v>
      </c>
      <c r="H53" s="173"/>
      <c r="I53" s="173"/>
      <c r="J53" s="170"/>
      <c r="K53" s="171" t="str">
        <f t="shared" si="2"/>
        <v>x</v>
      </c>
      <c r="M53" s="12">
        <v>50</v>
      </c>
      <c r="N53" s="12">
        <v>2500</v>
      </c>
      <c r="O53" s="83"/>
    </row>
    <row r="54" spans="1:15" s="8" customFormat="1" ht="16.350000000000001" customHeight="1" x14ac:dyDescent="0.25">
      <c r="A54" s="205">
        <v>35</v>
      </c>
      <c r="B54" s="171">
        <v>1.5</v>
      </c>
      <c r="C54" s="179" t="s">
        <v>274</v>
      </c>
      <c r="D54" s="180">
        <v>32.554830000000003</v>
      </c>
      <c r="E54" s="174">
        <f t="shared" si="0"/>
        <v>108.51610000000001</v>
      </c>
      <c r="F54" s="254">
        <v>5211</v>
      </c>
      <c r="G54" s="173">
        <f t="shared" si="5"/>
        <v>65.137500000000003</v>
      </c>
      <c r="H54" s="173"/>
      <c r="I54" s="173"/>
      <c r="J54" s="170"/>
      <c r="K54" s="171" t="str">
        <f t="shared" si="2"/>
        <v>x</v>
      </c>
      <c r="M54" s="12">
        <v>50</v>
      </c>
      <c r="N54" s="12">
        <v>2500</v>
      </c>
      <c r="O54" s="83"/>
    </row>
    <row r="55" spans="1:15" s="8" customFormat="1" ht="16.350000000000001" customHeight="1" x14ac:dyDescent="0.25">
      <c r="A55" s="205">
        <v>36</v>
      </c>
      <c r="B55" s="171">
        <v>1.6</v>
      </c>
      <c r="C55" s="179" t="s">
        <v>275</v>
      </c>
      <c r="D55" s="180">
        <v>36.340000000000003</v>
      </c>
      <c r="E55" s="174">
        <f t="shared" si="0"/>
        <v>121.13333333333334</v>
      </c>
      <c r="F55" s="254">
        <v>4763</v>
      </c>
      <c r="G55" s="173">
        <f t="shared" si="5"/>
        <v>59.537500000000001</v>
      </c>
      <c r="H55" s="173"/>
      <c r="I55" s="173"/>
      <c r="J55" s="170"/>
      <c r="K55" s="171" t="str">
        <f t="shared" si="2"/>
        <v>x</v>
      </c>
      <c r="M55" s="12">
        <v>50</v>
      </c>
      <c r="N55" s="12">
        <v>5000</v>
      </c>
      <c r="O55" s="83"/>
    </row>
    <row r="56" spans="1:15" s="8" customFormat="1" ht="16.350000000000001" customHeight="1" x14ac:dyDescent="0.25">
      <c r="A56" s="205"/>
      <c r="B56" s="168">
        <v>2</v>
      </c>
      <c r="C56" s="169" t="s">
        <v>244</v>
      </c>
      <c r="D56" s="177"/>
      <c r="E56" s="177"/>
      <c r="F56" s="250"/>
      <c r="G56" s="170"/>
      <c r="H56" s="170"/>
      <c r="I56" s="170"/>
      <c r="J56" s="170"/>
      <c r="K56" s="171" t="str">
        <f t="shared" si="2"/>
        <v>x</v>
      </c>
      <c r="M56" s="12">
        <v>30</v>
      </c>
      <c r="N56" s="12">
        <v>8000</v>
      </c>
      <c r="O56" s="83"/>
    </row>
    <row r="57" spans="1:15" s="8" customFormat="1" ht="16.350000000000001" customHeight="1" x14ac:dyDescent="0.25">
      <c r="A57" s="205">
        <v>37</v>
      </c>
      <c r="B57" s="171">
        <v>2.1</v>
      </c>
      <c r="C57" s="179" t="s">
        <v>276</v>
      </c>
      <c r="D57" s="180">
        <v>46.466639999999998</v>
      </c>
      <c r="E57" s="174">
        <f t="shared" si="0"/>
        <v>154.8888</v>
      </c>
      <c r="F57" s="254">
        <v>5403</v>
      </c>
      <c r="G57" s="173">
        <f t="shared" si="5"/>
        <v>67.537499999999994</v>
      </c>
      <c r="H57" s="173"/>
      <c r="I57" s="173"/>
      <c r="J57" s="170"/>
      <c r="K57" s="171" t="str">
        <f t="shared" si="2"/>
        <v>x</v>
      </c>
      <c r="M57" s="12">
        <v>50</v>
      </c>
      <c r="N57" s="12">
        <v>2250</v>
      </c>
      <c r="O57" s="83"/>
    </row>
    <row r="58" spans="1:15" s="8" customFormat="1" ht="16.350000000000001" customHeight="1" x14ac:dyDescent="0.25">
      <c r="A58" s="205"/>
      <c r="B58" s="185" t="s">
        <v>277</v>
      </c>
      <c r="C58" s="182" t="s">
        <v>278</v>
      </c>
      <c r="D58" s="180"/>
      <c r="E58" s="174"/>
      <c r="F58" s="254"/>
      <c r="G58" s="173"/>
      <c r="H58" s="173"/>
      <c r="I58" s="173"/>
      <c r="J58" s="170"/>
      <c r="K58" s="171" t="str">
        <f t="shared" si="2"/>
        <v>x</v>
      </c>
      <c r="M58" s="12">
        <v>50</v>
      </c>
      <c r="N58" s="12">
        <v>5000</v>
      </c>
      <c r="O58" s="83"/>
    </row>
    <row r="59" spans="1:15" s="8" customFormat="1" ht="16.350000000000001" customHeight="1" x14ac:dyDescent="0.25">
      <c r="A59" s="205"/>
      <c r="B59" s="185">
        <v>1</v>
      </c>
      <c r="C59" s="186" t="s">
        <v>232</v>
      </c>
      <c r="D59" s="180"/>
      <c r="E59" s="174"/>
      <c r="F59" s="254"/>
      <c r="G59" s="173"/>
      <c r="H59" s="173"/>
      <c r="I59" s="173"/>
      <c r="J59" s="170"/>
      <c r="K59" s="171" t="str">
        <f t="shared" si="2"/>
        <v>x</v>
      </c>
      <c r="M59" s="12">
        <v>50</v>
      </c>
      <c r="N59" s="12">
        <v>2000</v>
      </c>
      <c r="O59" s="83"/>
    </row>
    <row r="60" spans="1:15" s="8" customFormat="1" ht="16.350000000000001" customHeight="1" x14ac:dyDescent="0.25">
      <c r="A60" s="205">
        <v>38</v>
      </c>
      <c r="B60" s="171">
        <v>1.1000000000000001</v>
      </c>
      <c r="C60" s="187" t="s">
        <v>279</v>
      </c>
      <c r="D60" s="89">
        <v>32.299999999999997</v>
      </c>
      <c r="E60" s="174">
        <f t="shared" si="0"/>
        <v>107.66666666666667</v>
      </c>
      <c r="F60" s="253">
        <v>4860</v>
      </c>
      <c r="G60" s="173">
        <f t="shared" si="5"/>
        <v>60.750000000000007</v>
      </c>
      <c r="H60" s="173"/>
      <c r="I60" s="173"/>
      <c r="J60" s="170"/>
      <c r="K60" s="171" t="str">
        <f t="shared" si="2"/>
        <v>x</v>
      </c>
      <c r="M60" s="12">
        <v>50</v>
      </c>
      <c r="N60" s="12">
        <v>5000</v>
      </c>
      <c r="O60" s="83"/>
    </row>
    <row r="61" spans="1:15" s="8" customFormat="1" ht="16.350000000000001" customHeight="1" x14ac:dyDescent="0.25">
      <c r="A61" s="205">
        <v>39</v>
      </c>
      <c r="B61" s="171">
        <v>1.2</v>
      </c>
      <c r="C61" s="187" t="s">
        <v>280</v>
      </c>
      <c r="D61" s="180">
        <v>43.08</v>
      </c>
      <c r="E61" s="174">
        <f t="shared" si="0"/>
        <v>143.6</v>
      </c>
      <c r="F61" s="261">
        <v>7531</v>
      </c>
      <c r="G61" s="173">
        <f t="shared" si="5"/>
        <v>94.137500000000003</v>
      </c>
      <c r="H61" s="173"/>
      <c r="I61" s="173"/>
      <c r="J61" s="170"/>
      <c r="K61" s="171" t="str">
        <f t="shared" si="2"/>
        <v>x</v>
      </c>
      <c r="M61" s="12">
        <v>50</v>
      </c>
      <c r="N61" s="12">
        <v>2250</v>
      </c>
      <c r="O61" s="83"/>
    </row>
    <row r="62" spans="1:15" s="8" customFormat="1" ht="16.350000000000001" customHeight="1" x14ac:dyDescent="0.25">
      <c r="A62" s="205">
        <v>40</v>
      </c>
      <c r="B62" s="171">
        <v>1.3</v>
      </c>
      <c r="C62" s="187" t="s">
        <v>281</v>
      </c>
      <c r="D62" s="89">
        <v>36.14</v>
      </c>
      <c r="E62" s="174">
        <f t="shared" si="0"/>
        <v>120.46666666666668</v>
      </c>
      <c r="F62" s="261">
        <v>7791</v>
      </c>
      <c r="G62" s="173">
        <f t="shared" si="5"/>
        <v>97.387500000000003</v>
      </c>
      <c r="H62" s="173"/>
      <c r="I62" s="173"/>
      <c r="J62" s="170"/>
      <c r="K62" s="171" t="str">
        <f t="shared" si="2"/>
        <v>x</v>
      </c>
      <c r="M62" s="12">
        <v>50</v>
      </c>
      <c r="N62" s="12">
        <v>2500</v>
      </c>
      <c r="O62" s="83"/>
    </row>
    <row r="63" spans="1:15" s="8" customFormat="1" ht="16.350000000000001" customHeight="1" x14ac:dyDescent="0.25">
      <c r="A63" s="205">
        <v>41</v>
      </c>
      <c r="B63" s="171">
        <v>1.4</v>
      </c>
      <c r="C63" s="187" t="s">
        <v>282</v>
      </c>
      <c r="D63" s="89">
        <v>43.66</v>
      </c>
      <c r="E63" s="174">
        <f t="shared" si="0"/>
        <v>145.5333333333333</v>
      </c>
      <c r="F63" s="261">
        <v>8613</v>
      </c>
      <c r="G63" s="173">
        <f t="shared" si="5"/>
        <v>107.66249999999999</v>
      </c>
      <c r="H63" s="173"/>
      <c r="I63" s="173"/>
      <c r="J63" s="170"/>
      <c r="K63" s="171" t="str">
        <f t="shared" si="2"/>
        <v xml:space="preserve"> </v>
      </c>
      <c r="M63" s="12">
        <v>50</v>
      </c>
      <c r="N63" s="12">
        <v>2250</v>
      </c>
      <c r="O63" s="83"/>
    </row>
    <row r="64" spans="1:15" s="8" customFormat="1" ht="16.350000000000001" customHeight="1" x14ac:dyDescent="0.25">
      <c r="A64" s="205">
        <v>42</v>
      </c>
      <c r="B64" s="171">
        <v>1.5</v>
      </c>
      <c r="C64" s="179" t="s">
        <v>283</v>
      </c>
      <c r="D64" s="180">
        <v>27.38</v>
      </c>
      <c r="E64" s="174">
        <f t="shared" si="0"/>
        <v>91.266666666666666</v>
      </c>
      <c r="F64" s="261">
        <v>7652</v>
      </c>
      <c r="G64" s="173">
        <f t="shared" si="5"/>
        <v>95.65</v>
      </c>
      <c r="H64" s="173"/>
      <c r="I64" s="173"/>
      <c r="J64" s="170"/>
      <c r="K64" s="171" t="str">
        <f t="shared" si="2"/>
        <v>x</v>
      </c>
      <c r="M64" s="12">
        <v>50</v>
      </c>
      <c r="N64" s="12">
        <v>2250</v>
      </c>
      <c r="O64" s="83"/>
    </row>
    <row r="65" spans="1:15" s="8" customFormat="1" ht="16.350000000000001" customHeight="1" x14ac:dyDescent="0.25">
      <c r="A65" s="205">
        <v>43</v>
      </c>
      <c r="B65" s="171">
        <v>1.6</v>
      </c>
      <c r="C65" s="187" t="s">
        <v>284</v>
      </c>
      <c r="D65" s="180">
        <f>21.53+5</f>
        <v>26.53</v>
      </c>
      <c r="E65" s="174">
        <f t="shared" si="0"/>
        <v>88.433333333333337</v>
      </c>
      <c r="F65" s="261">
        <v>8453</v>
      </c>
      <c r="G65" s="173">
        <f t="shared" si="5"/>
        <v>105.66249999999999</v>
      </c>
      <c r="H65" s="173"/>
      <c r="I65" s="173"/>
      <c r="J65" s="170"/>
      <c r="K65" s="171" t="str">
        <f t="shared" si="2"/>
        <v>x</v>
      </c>
      <c r="M65" s="12">
        <v>50</v>
      </c>
      <c r="N65" s="12">
        <v>2500</v>
      </c>
      <c r="O65" s="83"/>
    </row>
    <row r="66" spans="1:15" s="8" customFormat="1" ht="16.350000000000001" customHeight="1" x14ac:dyDescent="0.25">
      <c r="A66" s="205">
        <v>44</v>
      </c>
      <c r="B66" s="171">
        <v>1.7</v>
      </c>
      <c r="C66" s="187" t="s">
        <v>285</v>
      </c>
      <c r="D66" s="89">
        <v>27.95</v>
      </c>
      <c r="E66" s="174">
        <f t="shared" si="0"/>
        <v>93.166666666666657</v>
      </c>
      <c r="F66" s="254">
        <v>8718</v>
      </c>
      <c r="G66" s="173">
        <f t="shared" si="5"/>
        <v>108.97499999999999</v>
      </c>
      <c r="H66" s="173"/>
      <c r="I66" s="173"/>
      <c r="J66" s="170"/>
      <c r="K66" s="171" t="str">
        <f t="shared" si="2"/>
        <v>x</v>
      </c>
      <c r="M66" s="12">
        <v>50</v>
      </c>
      <c r="N66" s="12">
        <v>1250</v>
      </c>
      <c r="O66" s="83"/>
    </row>
    <row r="67" spans="1:15" s="8" customFormat="1" ht="16.350000000000001" customHeight="1" x14ac:dyDescent="0.25">
      <c r="A67" s="205">
        <v>45</v>
      </c>
      <c r="B67" s="171">
        <v>1.8</v>
      </c>
      <c r="C67" s="187" t="s">
        <v>286</v>
      </c>
      <c r="D67" s="180">
        <v>29.97</v>
      </c>
      <c r="E67" s="174">
        <f t="shared" si="0"/>
        <v>99.9</v>
      </c>
      <c r="F67" s="261">
        <v>3545</v>
      </c>
      <c r="G67" s="173">
        <f t="shared" si="5"/>
        <v>44.3125</v>
      </c>
      <c r="H67" s="173"/>
      <c r="I67" s="173"/>
      <c r="J67" s="170"/>
      <c r="K67" s="171" t="str">
        <f t="shared" si="2"/>
        <v>x</v>
      </c>
      <c r="M67" s="12">
        <v>50</v>
      </c>
      <c r="N67" s="12">
        <v>5000</v>
      </c>
      <c r="O67" s="83"/>
    </row>
    <row r="68" spans="1:15" s="8" customFormat="1" ht="16.350000000000001" customHeight="1" x14ac:dyDescent="0.25">
      <c r="A68" s="205">
        <v>46</v>
      </c>
      <c r="B68" s="171">
        <v>1.9</v>
      </c>
      <c r="C68" s="187" t="s">
        <v>287</v>
      </c>
      <c r="D68" s="180">
        <v>34.17</v>
      </c>
      <c r="E68" s="174">
        <f t="shared" si="0"/>
        <v>113.9</v>
      </c>
      <c r="F68" s="261">
        <v>5389</v>
      </c>
      <c r="G68" s="173">
        <f t="shared" si="5"/>
        <v>67.362499999999997</v>
      </c>
      <c r="H68" s="173"/>
      <c r="I68" s="173"/>
      <c r="J68" s="170"/>
      <c r="K68" s="171" t="str">
        <f t="shared" si="2"/>
        <v>x</v>
      </c>
      <c r="M68" s="12">
        <v>50</v>
      </c>
      <c r="N68" s="12">
        <v>5000</v>
      </c>
      <c r="O68" s="83"/>
    </row>
    <row r="69" spans="1:15" s="8" customFormat="1" ht="16.350000000000001" customHeight="1" x14ac:dyDescent="0.25">
      <c r="A69" s="205">
        <v>47</v>
      </c>
      <c r="B69" s="176" t="s">
        <v>20</v>
      </c>
      <c r="C69" s="187" t="s">
        <v>288</v>
      </c>
      <c r="D69" s="89">
        <v>28.55</v>
      </c>
      <c r="E69" s="174">
        <f t="shared" si="0"/>
        <v>95.166666666666671</v>
      </c>
      <c r="F69" s="254">
        <v>4018</v>
      </c>
      <c r="G69" s="173">
        <f t="shared" si="5"/>
        <v>50.224999999999994</v>
      </c>
      <c r="H69" s="173"/>
      <c r="I69" s="173"/>
      <c r="J69" s="170"/>
      <c r="K69" s="171" t="str">
        <f t="shared" si="2"/>
        <v>x</v>
      </c>
      <c r="M69" s="12">
        <v>50</v>
      </c>
      <c r="N69" s="12">
        <v>2500</v>
      </c>
      <c r="O69" s="83"/>
    </row>
    <row r="70" spans="1:15" s="8" customFormat="1" ht="16.350000000000001" customHeight="1" x14ac:dyDescent="0.25">
      <c r="A70" s="205">
        <v>48</v>
      </c>
      <c r="B70" s="176" t="s">
        <v>21</v>
      </c>
      <c r="C70" s="187" t="s">
        <v>289</v>
      </c>
      <c r="D70" s="89">
        <v>47.99</v>
      </c>
      <c r="E70" s="174">
        <f t="shared" si="0"/>
        <v>159.96666666666667</v>
      </c>
      <c r="F70" s="261">
        <v>9241</v>
      </c>
      <c r="G70" s="173">
        <f t="shared" si="5"/>
        <v>115.51249999999999</v>
      </c>
      <c r="H70" s="173"/>
      <c r="I70" s="173"/>
      <c r="J70" s="170"/>
      <c r="K70" s="171" t="str">
        <f t="shared" si="2"/>
        <v xml:space="preserve"> </v>
      </c>
      <c r="M70" s="12">
        <v>30</v>
      </c>
      <c r="N70" s="12">
        <v>8000</v>
      </c>
      <c r="O70" s="83"/>
    </row>
    <row r="71" spans="1:15" s="8" customFormat="1" ht="16.350000000000001" customHeight="1" x14ac:dyDescent="0.25">
      <c r="A71" s="205">
        <v>49</v>
      </c>
      <c r="B71" s="176" t="s">
        <v>23</v>
      </c>
      <c r="C71" s="187" t="s">
        <v>290</v>
      </c>
      <c r="D71" s="180">
        <v>37.340000000000003</v>
      </c>
      <c r="E71" s="174">
        <f t="shared" si="0"/>
        <v>124.46666666666668</v>
      </c>
      <c r="F71" s="254">
        <v>10729</v>
      </c>
      <c r="G71" s="173">
        <f t="shared" si="5"/>
        <v>134.11249999999998</v>
      </c>
      <c r="H71" s="173"/>
      <c r="I71" s="173"/>
      <c r="J71" s="170"/>
      <c r="K71" s="171" t="str">
        <f t="shared" si="2"/>
        <v xml:space="preserve"> </v>
      </c>
      <c r="M71" s="12">
        <v>50</v>
      </c>
      <c r="N71" s="12">
        <v>2250</v>
      </c>
      <c r="O71" s="83"/>
    </row>
    <row r="72" spans="1:15" s="8" customFormat="1" ht="16.350000000000001" customHeight="1" x14ac:dyDescent="0.25">
      <c r="A72" s="205"/>
      <c r="B72" s="168">
        <v>2</v>
      </c>
      <c r="C72" s="169" t="s">
        <v>244</v>
      </c>
      <c r="D72" s="177"/>
      <c r="E72" s="177"/>
      <c r="F72" s="250"/>
      <c r="G72" s="170"/>
      <c r="H72" s="170"/>
      <c r="I72" s="170"/>
      <c r="J72" s="170"/>
      <c r="K72" s="171" t="str">
        <f t="shared" si="2"/>
        <v>x</v>
      </c>
      <c r="M72" s="15"/>
      <c r="N72" s="15"/>
      <c r="O72" s="84"/>
    </row>
    <row r="73" spans="1:15" s="8" customFormat="1" ht="16.350000000000001" customHeight="1" x14ac:dyDescent="0.25">
      <c r="A73" s="205">
        <v>50</v>
      </c>
      <c r="B73" s="171">
        <v>2.1</v>
      </c>
      <c r="C73" s="179" t="s">
        <v>291</v>
      </c>
      <c r="D73" s="180">
        <v>7.74</v>
      </c>
      <c r="E73" s="174">
        <f t="shared" si="0"/>
        <v>25.8</v>
      </c>
      <c r="F73" s="261">
        <v>7221</v>
      </c>
      <c r="G73" s="173">
        <f t="shared" si="5"/>
        <v>90.262500000000003</v>
      </c>
      <c r="H73" s="173"/>
      <c r="I73" s="173"/>
      <c r="J73" s="170"/>
      <c r="K73" s="171" t="str">
        <f t="shared" si="2"/>
        <v>x</v>
      </c>
      <c r="M73" s="12">
        <v>14</v>
      </c>
      <c r="N73" s="12">
        <v>8000</v>
      </c>
      <c r="O73" s="83"/>
    </row>
    <row r="74" spans="1:15" s="8" customFormat="1" ht="16.350000000000001" customHeight="1" x14ac:dyDescent="0.25">
      <c r="A74" s="205"/>
      <c r="B74" s="168" t="s">
        <v>37</v>
      </c>
      <c r="C74" s="188" t="s">
        <v>292</v>
      </c>
      <c r="D74" s="180"/>
      <c r="E74" s="174"/>
      <c r="F74" s="253"/>
      <c r="G74" s="173"/>
      <c r="H74" s="173"/>
      <c r="I74" s="173"/>
      <c r="J74" s="170"/>
      <c r="K74" s="171" t="str">
        <f t="shared" si="2"/>
        <v>x</v>
      </c>
      <c r="M74" s="12">
        <v>14</v>
      </c>
      <c r="N74" s="12">
        <v>8000</v>
      </c>
      <c r="O74" s="83"/>
    </row>
    <row r="75" spans="1:15" s="8" customFormat="1" ht="17.45" customHeight="1" x14ac:dyDescent="0.25">
      <c r="A75" s="205"/>
      <c r="B75" s="185">
        <v>1</v>
      </c>
      <c r="C75" s="186" t="s">
        <v>232</v>
      </c>
      <c r="D75" s="180"/>
      <c r="E75" s="174"/>
      <c r="F75" s="253"/>
      <c r="G75" s="173"/>
      <c r="H75" s="173"/>
      <c r="I75" s="173"/>
      <c r="J75" s="170"/>
      <c r="K75" s="171" t="str">
        <f t="shared" si="2"/>
        <v>x</v>
      </c>
      <c r="M75" s="15">
        <v>150</v>
      </c>
      <c r="N75" s="15">
        <v>150000</v>
      </c>
      <c r="O75" s="84"/>
    </row>
    <row r="76" spans="1:15" s="8" customFormat="1" ht="17.45" customHeight="1" x14ac:dyDescent="0.25">
      <c r="A76" s="205">
        <v>51</v>
      </c>
      <c r="B76" s="171">
        <v>1.1000000000000001</v>
      </c>
      <c r="C76" s="179" t="s">
        <v>293</v>
      </c>
      <c r="D76" s="180">
        <v>43.95534</v>
      </c>
      <c r="E76" s="174">
        <f t="shared" ref="E76:E139" si="6">D76/30*100</f>
        <v>146.51780000000002</v>
      </c>
      <c r="F76" s="262">
        <v>4791</v>
      </c>
      <c r="G76" s="173">
        <f t="shared" si="5"/>
        <v>59.887500000000003</v>
      </c>
      <c r="H76" s="173"/>
      <c r="I76" s="173"/>
      <c r="J76" s="170"/>
      <c r="K76" s="171" t="str">
        <f t="shared" ref="K76:K139" si="7">IF(AND(E76&gt;=100,G76&gt;=100)," ","x")</f>
        <v>x</v>
      </c>
      <c r="M76" s="15"/>
      <c r="N76" s="15"/>
      <c r="O76" s="84"/>
    </row>
    <row r="77" spans="1:15" s="8" customFormat="1" ht="23.45" customHeight="1" x14ac:dyDescent="0.25">
      <c r="A77" s="205">
        <v>52</v>
      </c>
      <c r="B77" s="171">
        <v>1.2</v>
      </c>
      <c r="C77" s="179" t="s">
        <v>294</v>
      </c>
      <c r="D77" s="180">
        <v>57.593760000000003</v>
      </c>
      <c r="E77" s="174">
        <f t="shared" si="6"/>
        <v>191.97920000000002</v>
      </c>
      <c r="F77" s="262">
        <v>3273</v>
      </c>
      <c r="G77" s="173">
        <f t="shared" si="5"/>
        <v>40.912500000000001</v>
      </c>
      <c r="H77" s="173"/>
      <c r="I77" s="173"/>
      <c r="J77" s="170"/>
      <c r="K77" s="171" t="str">
        <f t="shared" si="7"/>
        <v>x</v>
      </c>
      <c r="M77" s="12">
        <v>50</v>
      </c>
      <c r="N77" s="12">
        <v>5000</v>
      </c>
      <c r="O77" s="83"/>
    </row>
    <row r="78" spans="1:15" s="8" customFormat="1" ht="25.5" customHeight="1" x14ac:dyDescent="0.25">
      <c r="A78" s="205">
        <v>53</v>
      </c>
      <c r="B78" s="171">
        <v>1.3</v>
      </c>
      <c r="C78" s="187" t="s">
        <v>295</v>
      </c>
      <c r="D78" s="180">
        <v>37.16525</v>
      </c>
      <c r="E78" s="174">
        <f t="shared" si="6"/>
        <v>123.88416666666666</v>
      </c>
      <c r="F78" s="254">
        <v>7922</v>
      </c>
      <c r="G78" s="173">
        <f t="shared" si="5"/>
        <v>99.024999999999991</v>
      </c>
      <c r="H78" s="173"/>
      <c r="I78" s="173"/>
      <c r="J78" s="170"/>
      <c r="K78" s="171" t="str">
        <f t="shared" si="7"/>
        <v>x</v>
      </c>
      <c r="M78" s="12">
        <v>50</v>
      </c>
      <c r="N78" s="12">
        <v>5000</v>
      </c>
      <c r="O78" s="83"/>
    </row>
    <row r="79" spans="1:15" s="8" customFormat="1" ht="23.45" customHeight="1" x14ac:dyDescent="0.25">
      <c r="A79" s="205">
        <v>54</v>
      </c>
      <c r="B79" s="171">
        <v>1.4</v>
      </c>
      <c r="C79" s="187" t="s">
        <v>296</v>
      </c>
      <c r="D79" s="180">
        <v>30.025500000000001</v>
      </c>
      <c r="E79" s="174">
        <f t="shared" si="6"/>
        <v>100.08500000000001</v>
      </c>
      <c r="F79" s="254">
        <v>5521</v>
      </c>
      <c r="G79" s="173">
        <f t="shared" si="5"/>
        <v>69.012500000000003</v>
      </c>
      <c r="H79" s="173"/>
      <c r="I79" s="173"/>
      <c r="J79" s="170"/>
      <c r="K79" s="171" t="str">
        <f t="shared" si="7"/>
        <v>x</v>
      </c>
      <c r="M79" s="12">
        <v>50</v>
      </c>
      <c r="N79" s="12">
        <v>2500</v>
      </c>
      <c r="O79" s="83"/>
    </row>
    <row r="80" spans="1:15" s="8" customFormat="1" ht="23.45" customHeight="1" x14ac:dyDescent="0.25">
      <c r="A80" s="205">
        <v>55</v>
      </c>
      <c r="B80" s="171">
        <v>1.5</v>
      </c>
      <c r="C80" s="187" t="s">
        <v>297</v>
      </c>
      <c r="D80" s="180">
        <v>77.450010000000006</v>
      </c>
      <c r="E80" s="174">
        <f t="shared" si="6"/>
        <v>258.16670000000005</v>
      </c>
      <c r="F80" s="254">
        <v>8621</v>
      </c>
      <c r="G80" s="173">
        <f t="shared" si="5"/>
        <v>107.7625</v>
      </c>
      <c r="H80" s="173"/>
      <c r="I80" s="173"/>
      <c r="J80" s="170"/>
      <c r="K80" s="171" t="str">
        <f t="shared" si="7"/>
        <v xml:space="preserve"> </v>
      </c>
      <c r="M80" s="12">
        <v>50</v>
      </c>
      <c r="N80" s="12">
        <v>2500</v>
      </c>
      <c r="O80" s="83"/>
    </row>
    <row r="81" spans="1:15" s="8" customFormat="1" ht="23.45" customHeight="1" x14ac:dyDescent="0.25">
      <c r="A81" s="205">
        <v>56</v>
      </c>
      <c r="B81" s="171">
        <v>1.6</v>
      </c>
      <c r="C81" s="187" t="s">
        <v>298</v>
      </c>
      <c r="D81" s="180">
        <v>35.912109999999998</v>
      </c>
      <c r="E81" s="174">
        <f t="shared" si="6"/>
        <v>119.70703333333333</v>
      </c>
      <c r="F81" s="254">
        <v>5137</v>
      </c>
      <c r="G81" s="173">
        <f t="shared" si="5"/>
        <v>64.212499999999991</v>
      </c>
      <c r="H81" s="173"/>
      <c r="I81" s="173"/>
      <c r="J81" s="170"/>
      <c r="K81" s="171" t="str">
        <f t="shared" si="7"/>
        <v>x</v>
      </c>
      <c r="M81" s="12">
        <v>30</v>
      </c>
      <c r="N81" s="12">
        <v>8000</v>
      </c>
      <c r="O81" s="83"/>
    </row>
    <row r="82" spans="1:15" s="8" customFormat="1" ht="23.45" customHeight="1" x14ac:dyDescent="0.25">
      <c r="A82" s="205">
        <v>57</v>
      </c>
      <c r="B82" s="171">
        <v>1.7</v>
      </c>
      <c r="C82" s="187" t="s">
        <v>299</v>
      </c>
      <c r="D82" s="180">
        <v>60.656679999999994</v>
      </c>
      <c r="E82" s="174">
        <f t="shared" si="6"/>
        <v>202.18893333333332</v>
      </c>
      <c r="F82" s="254">
        <v>3723</v>
      </c>
      <c r="G82" s="173">
        <f t="shared" si="5"/>
        <v>46.537500000000001</v>
      </c>
      <c r="H82" s="173"/>
      <c r="I82" s="173"/>
      <c r="J82" s="170"/>
      <c r="K82" s="171" t="str">
        <f t="shared" si="7"/>
        <v>x</v>
      </c>
      <c r="M82" s="15"/>
      <c r="N82" s="15"/>
      <c r="O82" s="84"/>
    </row>
    <row r="83" spans="1:15" s="8" customFormat="1" ht="23.45" customHeight="1" x14ac:dyDescent="0.25">
      <c r="A83" s="205">
        <v>58</v>
      </c>
      <c r="B83" s="171">
        <v>1.8</v>
      </c>
      <c r="C83" s="187" t="s">
        <v>300</v>
      </c>
      <c r="D83" s="180">
        <v>44.218630000000005</v>
      </c>
      <c r="E83" s="174">
        <f t="shared" si="6"/>
        <v>147.39543333333336</v>
      </c>
      <c r="F83" s="254">
        <v>6788</v>
      </c>
      <c r="G83" s="173">
        <f t="shared" si="5"/>
        <v>84.850000000000009</v>
      </c>
      <c r="H83" s="173"/>
      <c r="I83" s="173"/>
      <c r="J83" s="170"/>
      <c r="K83" s="171" t="str">
        <f t="shared" si="7"/>
        <v>x</v>
      </c>
      <c r="M83" s="14">
        <v>5.5</v>
      </c>
      <c r="N83" s="12">
        <v>7000</v>
      </c>
      <c r="O83" s="83"/>
    </row>
    <row r="84" spans="1:15" s="8" customFormat="1" ht="17.45" customHeight="1" x14ac:dyDescent="0.25">
      <c r="A84" s="205">
        <v>59</v>
      </c>
      <c r="B84" s="171">
        <v>1.9</v>
      </c>
      <c r="C84" s="187" t="s">
        <v>301</v>
      </c>
      <c r="D84" s="180">
        <v>37.39893</v>
      </c>
      <c r="E84" s="174">
        <f t="shared" si="6"/>
        <v>124.6631</v>
      </c>
      <c r="F84" s="254">
        <v>5484</v>
      </c>
      <c r="G84" s="173">
        <f t="shared" si="5"/>
        <v>68.55</v>
      </c>
      <c r="H84" s="173"/>
      <c r="I84" s="173"/>
      <c r="J84" s="170"/>
      <c r="K84" s="171" t="str">
        <f t="shared" si="7"/>
        <v>x</v>
      </c>
      <c r="M84" s="14">
        <v>5.5</v>
      </c>
      <c r="N84" s="12">
        <v>7000</v>
      </c>
      <c r="O84" s="83"/>
    </row>
    <row r="85" spans="1:15" s="8" customFormat="1" ht="17.45" customHeight="1" x14ac:dyDescent="0.25">
      <c r="A85" s="205">
        <v>60</v>
      </c>
      <c r="B85" s="176" t="s">
        <v>20</v>
      </c>
      <c r="C85" s="187" t="s">
        <v>302</v>
      </c>
      <c r="D85" s="180">
        <v>31.831280000000003</v>
      </c>
      <c r="E85" s="174">
        <f t="shared" si="6"/>
        <v>106.10426666666667</v>
      </c>
      <c r="F85" s="254">
        <v>7166</v>
      </c>
      <c r="G85" s="173">
        <f t="shared" si="5"/>
        <v>89.575000000000003</v>
      </c>
      <c r="H85" s="173"/>
      <c r="I85" s="173"/>
      <c r="J85" s="170"/>
      <c r="K85" s="171" t="str">
        <f t="shared" si="7"/>
        <v>x</v>
      </c>
      <c r="M85" s="14">
        <v>5.5</v>
      </c>
      <c r="N85" s="12">
        <v>7000</v>
      </c>
      <c r="O85" s="83"/>
    </row>
    <row r="86" spans="1:15" s="8" customFormat="1" ht="17.45" customHeight="1" x14ac:dyDescent="0.25">
      <c r="A86" s="205"/>
      <c r="B86" s="168">
        <v>2</v>
      </c>
      <c r="C86" s="169" t="s">
        <v>244</v>
      </c>
      <c r="D86" s="177"/>
      <c r="E86" s="177"/>
      <c r="F86" s="250"/>
      <c r="G86" s="170"/>
      <c r="H86" s="170"/>
      <c r="I86" s="170"/>
      <c r="J86" s="170"/>
      <c r="K86" s="171" t="str">
        <f t="shared" si="7"/>
        <v>x</v>
      </c>
      <c r="M86" s="14">
        <v>5.5</v>
      </c>
      <c r="N86" s="12">
        <v>7000</v>
      </c>
      <c r="O86" s="83"/>
    </row>
    <row r="87" spans="1:15" s="8" customFormat="1" ht="17.45" customHeight="1" x14ac:dyDescent="0.25">
      <c r="A87" s="205">
        <v>61</v>
      </c>
      <c r="B87" s="171">
        <v>2.1</v>
      </c>
      <c r="C87" s="187" t="s">
        <v>303</v>
      </c>
      <c r="D87" s="180">
        <v>11.61059</v>
      </c>
      <c r="E87" s="174">
        <f t="shared" si="6"/>
        <v>38.701966666666664</v>
      </c>
      <c r="F87" s="254">
        <v>7878</v>
      </c>
      <c r="G87" s="173">
        <f t="shared" si="5"/>
        <v>98.474999999999994</v>
      </c>
      <c r="H87" s="173"/>
      <c r="I87" s="173"/>
      <c r="J87" s="170"/>
      <c r="K87" s="171" t="str">
        <f t="shared" si="7"/>
        <v>x</v>
      </c>
      <c r="M87" s="14">
        <v>5.5</v>
      </c>
      <c r="N87" s="12">
        <v>7000</v>
      </c>
      <c r="O87" s="83"/>
    </row>
    <row r="88" spans="1:15" s="8" customFormat="1" ht="17.45" customHeight="1" x14ac:dyDescent="0.25">
      <c r="A88" s="206"/>
      <c r="B88" s="168" t="s">
        <v>38</v>
      </c>
      <c r="C88" s="188" t="s">
        <v>304</v>
      </c>
      <c r="D88" s="189"/>
      <c r="E88" s="190"/>
      <c r="F88" s="255"/>
      <c r="G88" s="191"/>
      <c r="H88" s="191"/>
      <c r="I88" s="191"/>
      <c r="J88" s="177"/>
      <c r="K88" s="171" t="str">
        <f t="shared" si="7"/>
        <v>x</v>
      </c>
      <c r="M88" s="14">
        <v>5.5</v>
      </c>
      <c r="N88" s="12">
        <v>7000</v>
      </c>
      <c r="O88" s="83"/>
    </row>
    <row r="89" spans="1:15" s="8" customFormat="1" ht="17.45" customHeight="1" x14ac:dyDescent="0.25">
      <c r="A89" s="206"/>
      <c r="B89" s="185">
        <v>1</v>
      </c>
      <c r="C89" s="186" t="s">
        <v>232</v>
      </c>
      <c r="D89" s="189"/>
      <c r="E89" s="190"/>
      <c r="F89" s="255"/>
      <c r="G89" s="191"/>
      <c r="H89" s="191"/>
      <c r="I89" s="191"/>
      <c r="J89" s="177"/>
      <c r="K89" s="171" t="str">
        <f t="shared" si="7"/>
        <v>x</v>
      </c>
      <c r="M89" s="14">
        <v>5.5</v>
      </c>
      <c r="N89" s="12">
        <v>7000</v>
      </c>
      <c r="O89" s="83"/>
    </row>
    <row r="90" spans="1:15" s="8" customFormat="1" ht="17.45" customHeight="1" x14ac:dyDescent="0.25">
      <c r="A90" s="205">
        <v>62</v>
      </c>
      <c r="B90" s="171">
        <v>1.1000000000000001</v>
      </c>
      <c r="C90" s="179" t="s">
        <v>305</v>
      </c>
      <c r="D90" s="180">
        <v>11.184989100000001</v>
      </c>
      <c r="E90" s="174">
        <f t="shared" si="6"/>
        <v>37.283297000000005</v>
      </c>
      <c r="F90" s="253">
        <v>11506</v>
      </c>
      <c r="G90" s="173">
        <f t="shared" si="5"/>
        <v>143.82499999999999</v>
      </c>
      <c r="H90" s="173"/>
      <c r="I90" s="173"/>
      <c r="J90" s="170"/>
      <c r="K90" s="171" t="str">
        <f t="shared" si="7"/>
        <v>x</v>
      </c>
      <c r="M90" s="14">
        <v>5.5</v>
      </c>
      <c r="N90" s="12">
        <v>7000</v>
      </c>
      <c r="O90" s="83"/>
    </row>
    <row r="91" spans="1:15" s="8" customFormat="1" ht="17.45" customHeight="1" x14ac:dyDescent="0.25">
      <c r="A91" s="205">
        <v>63</v>
      </c>
      <c r="B91" s="171">
        <v>1.2</v>
      </c>
      <c r="C91" s="179" t="s">
        <v>306</v>
      </c>
      <c r="D91" s="180">
        <v>12.6386915</v>
      </c>
      <c r="E91" s="174">
        <f t="shared" si="6"/>
        <v>42.128971666666665</v>
      </c>
      <c r="F91" s="253">
        <v>15885</v>
      </c>
      <c r="G91" s="173">
        <f t="shared" si="5"/>
        <v>198.5625</v>
      </c>
      <c r="H91" s="173"/>
      <c r="I91" s="173"/>
      <c r="J91" s="170"/>
      <c r="K91" s="171" t="str">
        <f t="shared" si="7"/>
        <v>x</v>
      </c>
      <c r="M91" s="14">
        <v>5.5</v>
      </c>
      <c r="N91" s="12">
        <v>7000</v>
      </c>
      <c r="O91" s="83"/>
    </row>
    <row r="92" spans="1:15" s="8" customFormat="1" ht="17.45" customHeight="1" x14ac:dyDescent="0.25">
      <c r="A92" s="205">
        <v>64</v>
      </c>
      <c r="B92" s="171">
        <v>1.3</v>
      </c>
      <c r="C92" s="179" t="s">
        <v>307</v>
      </c>
      <c r="D92" s="180">
        <v>20.1922043</v>
      </c>
      <c r="E92" s="174">
        <f t="shared" si="6"/>
        <v>67.307347666666672</v>
      </c>
      <c r="F92" s="262">
        <v>10622</v>
      </c>
      <c r="G92" s="173">
        <f t="shared" si="5"/>
        <v>132.77500000000001</v>
      </c>
      <c r="H92" s="173"/>
      <c r="I92" s="173"/>
      <c r="J92" s="170"/>
      <c r="K92" s="171" t="str">
        <f t="shared" si="7"/>
        <v>x</v>
      </c>
      <c r="M92" s="14">
        <v>5.5</v>
      </c>
      <c r="N92" s="12">
        <v>7000</v>
      </c>
      <c r="O92" s="83"/>
    </row>
    <row r="93" spans="1:15" s="8" customFormat="1" ht="17.45" customHeight="1" x14ac:dyDescent="0.25">
      <c r="A93" s="205">
        <v>65</v>
      </c>
      <c r="B93" s="171">
        <v>1.4</v>
      </c>
      <c r="C93" s="179" t="s">
        <v>308</v>
      </c>
      <c r="D93" s="180">
        <v>12.572274</v>
      </c>
      <c r="E93" s="174">
        <f t="shared" si="6"/>
        <v>41.907580000000003</v>
      </c>
      <c r="F93" s="262">
        <v>10060</v>
      </c>
      <c r="G93" s="173">
        <f t="shared" si="5"/>
        <v>125.75</v>
      </c>
      <c r="H93" s="173"/>
      <c r="I93" s="173"/>
      <c r="J93" s="170"/>
      <c r="K93" s="171" t="str">
        <f t="shared" si="7"/>
        <v>x</v>
      </c>
      <c r="M93" s="14">
        <v>5.5</v>
      </c>
      <c r="N93" s="12">
        <v>7000</v>
      </c>
      <c r="O93" s="83"/>
    </row>
    <row r="94" spans="1:15" s="8" customFormat="1" ht="17.45" customHeight="1" x14ac:dyDescent="0.25">
      <c r="A94" s="205">
        <v>66</v>
      </c>
      <c r="B94" s="171">
        <v>1.5</v>
      </c>
      <c r="C94" s="179" t="s">
        <v>309</v>
      </c>
      <c r="D94" s="180">
        <v>10.5671667</v>
      </c>
      <c r="E94" s="174">
        <f t="shared" si="6"/>
        <v>35.223889</v>
      </c>
      <c r="F94" s="253">
        <v>8775</v>
      </c>
      <c r="G94" s="173">
        <f t="shared" si="5"/>
        <v>109.6875</v>
      </c>
      <c r="H94" s="173"/>
      <c r="I94" s="173"/>
      <c r="J94" s="170"/>
      <c r="K94" s="171" t="str">
        <f t="shared" si="7"/>
        <v>x</v>
      </c>
      <c r="M94" s="14">
        <v>5.5</v>
      </c>
      <c r="N94" s="12">
        <v>7000</v>
      </c>
      <c r="O94" s="83"/>
    </row>
    <row r="95" spans="1:15" s="8" customFormat="1" ht="17.45" customHeight="1" x14ac:dyDescent="0.25">
      <c r="A95" s="205">
        <v>67</v>
      </c>
      <c r="B95" s="171">
        <v>1.6</v>
      </c>
      <c r="C95" s="179" t="s">
        <v>310</v>
      </c>
      <c r="D95" s="180">
        <v>39.585622999999998</v>
      </c>
      <c r="E95" s="174">
        <f t="shared" si="6"/>
        <v>131.95207666666667</v>
      </c>
      <c r="F95" s="253">
        <v>7079</v>
      </c>
      <c r="G95" s="173">
        <f t="shared" si="5"/>
        <v>88.487499999999997</v>
      </c>
      <c r="H95" s="173"/>
      <c r="I95" s="173"/>
      <c r="J95" s="170"/>
      <c r="K95" s="171" t="str">
        <f t="shared" si="7"/>
        <v>x</v>
      </c>
      <c r="M95" s="14">
        <v>5.5</v>
      </c>
      <c r="N95" s="12">
        <v>7000</v>
      </c>
      <c r="O95" s="83"/>
    </row>
    <row r="96" spans="1:15" s="8" customFormat="1" ht="16.350000000000001" customHeight="1" x14ac:dyDescent="0.25">
      <c r="A96" s="205">
        <v>68</v>
      </c>
      <c r="B96" s="171">
        <v>1.7</v>
      </c>
      <c r="C96" s="179" t="s">
        <v>311</v>
      </c>
      <c r="D96" s="180">
        <v>17.1978802</v>
      </c>
      <c r="E96" s="174">
        <f t="shared" si="6"/>
        <v>57.326267333333334</v>
      </c>
      <c r="F96" s="262">
        <v>7929</v>
      </c>
      <c r="G96" s="173">
        <f t="shared" si="5"/>
        <v>99.112499999999997</v>
      </c>
      <c r="H96" s="173"/>
      <c r="I96" s="173"/>
      <c r="J96" s="170"/>
      <c r="K96" s="171" t="str">
        <f t="shared" si="7"/>
        <v>x</v>
      </c>
      <c r="M96" s="15">
        <v>450</v>
      </c>
      <c r="N96" s="15">
        <v>120000</v>
      </c>
      <c r="O96" s="84"/>
    </row>
    <row r="97" spans="1:15" s="8" customFormat="1" ht="16.350000000000001" customHeight="1" x14ac:dyDescent="0.25">
      <c r="A97" s="205">
        <v>69</v>
      </c>
      <c r="B97" s="171">
        <v>1.8</v>
      </c>
      <c r="C97" s="179" t="s">
        <v>312</v>
      </c>
      <c r="D97" s="180">
        <v>17.375952900000001</v>
      </c>
      <c r="E97" s="174">
        <f t="shared" si="6"/>
        <v>57.919843000000007</v>
      </c>
      <c r="F97" s="262">
        <v>7852</v>
      </c>
      <c r="G97" s="173">
        <f t="shared" si="5"/>
        <v>98.15</v>
      </c>
      <c r="H97" s="173"/>
      <c r="I97" s="173"/>
      <c r="J97" s="170"/>
      <c r="K97" s="171" t="str">
        <f t="shared" si="7"/>
        <v>x</v>
      </c>
      <c r="M97" s="12"/>
      <c r="N97" s="12"/>
      <c r="O97" s="83"/>
    </row>
    <row r="98" spans="1:15" s="8" customFormat="1" ht="16.350000000000001" customHeight="1" x14ac:dyDescent="0.25">
      <c r="A98" s="205">
        <v>70</v>
      </c>
      <c r="B98" s="171">
        <v>1.9</v>
      </c>
      <c r="C98" s="179" t="s">
        <v>313</v>
      </c>
      <c r="D98" s="180">
        <v>81.437476500000002</v>
      </c>
      <c r="E98" s="174">
        <f t="shared" si="6"/>
        <v>271.45825500000001</v>
      </c>
      <c r="F98" s="262">
        <v>1846</v>
      </c>
      <c r="G98" s="173">
        <f t="shared" si="5"/>
        <v>23.075000000000003</v>
      </c>
      <c r="H98" s="173"/>
      <c r="I98" s="173"/>
      <c r="J98" s="170"/>
      <c r="K98" s="171" t="str">
        <f t="shared" si="7"/>
        <v>x</v>
      </c>
      <c r="M98" s="12">
        <v>50</v>
      </c>
      <c r="N98" s="12">
        <v>2250</v>
      </c>
      <c r="O98" s="83"/>
    </row>
    <row r="99" spans="1:15" s="8" customFormat="1" ht="16.350000000000001" customHeight="1" x14ac:dyDescent="0.25">
      <c r="A99" s="205">
        <v>71</v>
      </c>
      <c r="B99" s="176" t="s">
        <v>20</v>
      </c>
      <c r="C99" s="179" t="s">
        <v>314</v>
      </c>
      <c r="D99" s="180">
        <v>32.739937300000001</v>
      </c>
      <c r="E99" s="174">
        <f t="shared" si="6"/>
        <v>109.13312433333333</v>
      </c>
      <c r="F99" s="262">
        <v>5676</v>
      </c>
      <c r="G99" s="173">
        <f t="shared" si="5"/>
        <v>70.95</v>
      </c>
      <c r="H99" s="173"/>
      <c r="I99" s="173"/>
      <c r="J99" s="170"/>
      <c r="K99" s="171" t="str">
        <f t="shared" si="7"/>
        <v>x</v>
      </c>
      <c r="M99" s="12">
        <v>30</v>
      </c>
      <c r="N99" s="12">
        <v>8000</v>
      </c>
      <c r="O99" s="83"/>
    </row>
    <row r="100" spans="1:15" s="8" customFormat="1" ht="16.350000000000001" customHeight="1" x14ac:dyDescent="0.25">
      <c r="A100" s="205">
        <v>72</v>
      </c>
      <c r="B100" s="176" t="s">
        <v>21</v>
      </c>
      <c r="C100" s="179" t="s">
        <v>315</v>
      </c>
      <c r="D100" s="180">
        <v>34.923046200000002</v>
      </c>
      <c r="E100" s="174">
        <f t="shared" si="6"/>
        <v>116.41015400000001</v>
      </c>
      <c r="F100" s="262">
        <v>6580</v>
      </c>
      <c r="G100" s="173">
        <f t="shared" si="5"/>
        <v>82.25</v>
      </c>
      <c r="H100" s="173"/>
      <c r="I100" s="173"/>
      <c r="J100" s="170"/>
      <c r="K100" s="171" t="str">
        <f t="shared" si="7"/>
        <v>x</v>
      </c>
      <c r="M100" s="12">
        <v>30</v>
      </c>
      <c r="N100" s="12">
        <v>8000</v>
      </c>
      <c r="O100" s="83"/>
    </row>
    <row r="101" spans="1:15" s="8" customFormat="1" ht="16.350000000000001" customHeight="1" x14ac:dyDescent="0.25">
      <c r="A101" s="205"/>
      <c r="B101" s="168">
        <v>2</v>
      </c>
      <c r="C101" s="169" t="s">
        <v>244</v>
      </c>
      <c r="D101" s="177"/>
      <c r="E101" s="177"/>
      <c r="F101" s="250"/>
      <c r="G101" s="170"/>
      <c r="H101" s="170"/>
      <c r="I101" s="170"/>
      <c r="J101" s="170"/>
      <c r="K101" s="171" t="str">
        <f t="shared" si="7"/>
        <v>x</v>
      </c>
      <c r="M101" s="12">
        <v>30</v>
      </c>
      <c r="N101" s="12">
        <v>8000</v>
      </c>
      <c r="O101" s="83"/>
    </row>
    <row r="102" spans="1:15" s="8" customFormat="1" ht="16.350000000000001" customHeight="1" x14ac:dyDescent="0.25">
      <c r="A102" s="205">
        <v>73</v>
      </c>
      <c r="B102" s="171">
        <v>2.1</v>
      </c>
      <c r="C102" s="179" t="s">
        <v>316</v>
      </c>
      <c r="D102" s="180">
        <v>8.7442226000000005</v>
      </c>
      <c r="E102" s="174">
        <f>D102/30*100</f>
        <v>29.147408666666667</v>
      </c>
      <c r="F102" s="263">
        <v>17387</v>
      </c>
      <c r="G102" s="173">
        <f t="shared" ref="G102:G165" si="8">F102/8000*100</f>
        <v>217.33750000000001</v>
      </c>
      <c r="H102" s="173"/>
      <c r="I102" s="173"/>
      <c r="J102" s="170"/>
      <c r="K102" s="171" t="str">
        <f t="shared" si="7"/>
        <v>x</v>
      </c>
      <c r="M102" s="12">
        <v>30</v>
      </c>
      <c r="N102" s="12">
        <v>8000</v>
      </c>
      <c r="O102" s="83"/>
    </row>
    <row r="103" spans="1:15" s="8" customFormat="1" ht="16.350000000000001" customHeight="1" x14ac:dyDescent="0.25">
      <c r="A103" s="206"/>
      <c r="B103" s="168" t="s">
        <v>39</v>
      </c>
      <c r="C103" s="188" t="s">
        <v>317</v>
      </c>
      <c r="D103" s="189"/>
      <c r="E103" s="190"/>
      <c r="F103" s="255"/>
      <c r="G103" s="191"/>
      <c r="H103" s="191"/>
      <c r="I103" s="191"/>
      <c r="J103" s="177"/>
      <c r="K103" s="171" t="str">
        <f t="shared" si="7"/>
        <v>x</v>
      </c>
      <c r="M103" s="12">
        <v>30</v>
      </c>
      <c r="N103" s="12">
        <v>8000</v>
      </c>
      <c r="O103" s="83"/>
    </row>
    <row r="104" spans="1:15" s="8" customFormat="1" ht="16.350000000000001" customHeight="1" x14ac:dyDescent="0.25">
      <c r="A104" s="206"/>
      <c r="B104" s="185">
        <v>1</v>
      </c>
      <c r="C104" s="186" t="s">
        <v>232</v>
      </c>
      <c r="D104" s="189"/>
      <c r="E104" s="190"/>
      <c r="F104" s="255"/>
      <c r="G104" s="191"/>
      <c r="H104" s="191"/>
      <c r="I104" s="191"/>
      <c r="J104" s="177"/>
      <c r="K104" s="171" t="str">
        <f t="shared" si="7"/>
        <v>x</v>
      </c>
      <c r="M104" s="12">
        <v>30</v>
      </c>
      <c r="N104" s="12">
        <v>8000</v>
      </c>
      <c r="O104" s="83"/>
    </row>
    <row r="105" spans="1:15" s="8" customFormat="1" ht="16.350000000000001" customHeight="1" x14ac:dyDescent="0.25">
      <c r="A105" s="205">
        <v>74</v>
      </c>
      <c r="B105" s="171">
        <v>1.1000000000000001</v>
      </c>
      <c r="C105" s="179" t="s">
        <v>318</v>
      </c>
      <c r="D105" s="180">
        <v>39.547899999999998</v>
      </c>
      <c r="E105" s="174">
        <f t="shared" si="6"/>
        <v>131.82633333333334</v>
      </c>
      <c r="F105" s="262">
        <v>6619</v>
      </c>
      <c r="G105" s="173">
        <f t="shared" si="8"/>
        <v>82.737499999999997</v>
      </c>
      <c r="H105" s="173"/>
      <c r="I105" s="173"/>
      <c r="J105" s="170"/>
      <c r="K105" s="171" t="str">
        <f t="shared" si="7"/>
        <v>x</v>
      </c>
      <c r="M105" s="12">
        <v>30</v>
      </c>
      <c r="N105" s="12">
        <v>8000</v>
      </c>
      <c r="O105" s="83"/>
    </row>
    <row r="106" spans="1:15" s="8" customFormat="1" ht="16.350000000000001" customHeight="1" x14ac:dyDescent="0.25">
      <c r="A106" s="205">
        <v>75</v>
      </c>
      <c r="B106" s="171">
        <v>1.2</v>
      </c>
      <c r="C106" s="179" t="s">
        <v>319</v>
      </c>
      <c r="D106" s="180">
        <v>52.285769999999999</v>
      </c>
      <c r="E106" s="174">
        <f t="shared" si="6"/>
        <v>174.2859</v>
      </c>
      <c r="F106" s="262">
        <v>12873</v>
      </c>
      <c r="G106" s="173">
        <f t="shared" si="8"/>
        <v>160.91249999999999</v>
      </c>
      <c r="H106" s="173"/>
      <c r="I106" s="173"/>
      <c r="J106" s="170"/>
      <c r="K106" s="171" t="str">
        <f t="shared" si="7"/>
        <v xml:space="preserve"> </v>
      </c>
      <c r="M106" s="12">
        <v>30</v>
      </c>
      <c r="N106" s="12">
        <v>8000</v>
      </c>
      <c r="O106" s="83"/>
    </row>
    <row r="107" spans="1:15" s="8" customFormat="1" ht="16.350000000000001" customHeight="1" x14ac:dyDescent="0.25">
      <c r="A107" s="205">
        <v>76</v>
      </c>
      <c r="B107" s="171">
        <v>1.3</v>
      </c>
      <c r="C107" s="179" t="s">
        <v>320</v>
      </c>
      <c r="D107" s="89">
        <v>41.15</v>
      </c>
      <c r="E107" s="174">
        <f t="shared" si="6"/>
        <v>137.16666666666666</v>
      </c>
      <c r="F107" s="262">
        <v>9045</v>
      </c>
      <c r="G107" s="173">
        <f t="shared" si="8"/>
        <v>113.0625</v>
      </c>
      <c r="H107" s="173"/>
      <c r="I107" s="173"/>
      <c r="J107" s="170"/>
      <c r="K107" s="171" t="str">
        <f t="shared" si="7"/>
        <v xml:space="preserve"> </v>
      </c>
      <c r="M107" s="12">
        <v>30</v>
      </c>
      <c r="N107" s="12">
        <v>8000</v>
      </c>
      <c r="O107" s="83"/>
    </row>
    <row r="108" spans="1:15" s="8" customFormat="1" ht="16.350000000000001" customHeight="1" x14ac:dyDescent="0.25">
      <c r="A108" s="205">
        <v>77</v>
      </c>
      <c r="B108" s="171">
        <v>1.4</v>
      </c>
      <c r="C108" s="179" t="s">
        <v>321</v>
      </c>
      <c r="D108" s="180">
        <v>48.95</v>
      </c>
      <c r="E108" s="174">
        <f t="shared" si="6"/>
        <v>163.16666666666669</v>
      </c>
      <c r="F108" s="262">
        <v>7830</v>
      </c>
      <c r="G108" s="173">
        <f t="shared" si="8"/>
        <v>97.875</v>
      </c>
      <c r="H108" s="173"/>
      <c r="I108" s="173"/>
      <c r="J108" s="170"/>
      <c r="K108" s="171" t="str">
        <f t="shared" si="7"/>
        <v>x</v>
      </c>
      <c r="M108" s="12">
        <v>30</v>
      </c>
      <c r="N108" s="12">
        <v>8000</v>
      </c>
      <c r="O108" s="83"/>
    </row>
    <row r="109" spans="1:15" s="8" customFormat="1" ht="16.350000000000001" customHeight="1" x14ac:dyDescent="0.25">
      <c r="A109" s="205">
        <v>78</v>
      </c>
      <c r="B109" s="171">
        <v>1.5</v>
      </c>
      <c r="C109" s="179" t="s">
        <v>322</v>
      </c>
      <c r="D109" s="89">
        <v>32.79</v>
      </c>
      <c r="E109" s="174">
        <f t="shared" si="6"/>
        <v>109.3</v>
      </c>
      <c r="F109" s="262">
        <v>9272</v>
      </c>
      <c r="G109" s="173">
        <f t="shared" si="8"/>
        <v>115.9</v>
      </c>
      <c r="H109" s="173"/>
      <c r="I109" s="173"/>
      <c r="J109" s="170"/>
      <c r="K109" s="171" t="str">
        <f t="shared" si="7"/>
        <v xml:space="preserve"> </v>
      </c>
      <c r="M109" s="12">
        <v>50</v>
      </c>
      <c r="N109" s="12">
        <v>2500</v>
      </c>
      <c r="O109" s="83"/>
    </row>
    <row r="110" spans="1:15" s="8" customFormat="1" ht="16.350000000000001" customHeight="1" x14ac:dyDescent="0.25">
      <c r="A110" s="205">
        <v>79</v>
      </c>
      <c r="B110" s="171">
        <v>1.6</v>
      </c>
      <c r="C110" s="179" t="s">
        <v>323</v>
      </c>
      <c r="D110" s="180">
        <v>41.093000000000004</v>
      </c>
      <c r="E110" s="174">
        <f t="shared" si="6"/>
        <v>136.97666666666669</v>
      </c>
      <c r="F110" s="254">
        <v>2599</v>
      </c>
      <c r="G110" s="173">
        <f t="shared" si="8"/>
        <v>32.487500000000004</v>
      </c>
      <c r="H110" s="173"/>
      <c r="I110" s="173"/>
      <c r="J110" s="170"/>
      <c r="K110" s="171" t="str">
        <f t="shared" si="7"/>
        <v>x</v>
      </c>
      <c r="M110" s="12">
        <v>30</v>
      </c>
      <c r="N110" s="12">
        <v>8000</v>
      </c>
      <c r="O110" s="83"/>
    </row>
    <row r="111" spans="1:15" s="8" customFormat="1" ht="16.350000000000001" customHeight="1" x14ac:dyDescent="0.25">
      <c r="A111" s="205">
        <v>80</v>
      </c>
      <c r="B111" s="171">
        <v>1.7</v>
      </c>
      <c r="C111" s="179" t="s">
        <v>324</v>
      </c>
      <c r="D111" s="89">
        <v>35.89</v>
      </c>
      <c r="E111" s="174">
        <f t="shared" si="6"/>
        <v>119.63333333333333</v>
      </c>
      <c r="F111" s="262">
        <v>9721</v>
      </c>
      <c r="G111" s="173">
        <f t="shared" si="8"/>
        <v>121.5125</v>
      </c>
      <c r="H111" s="173"/>
      <c r="I111" s="173"/>
      <c r="J111" s="170"/>
      <c r="K111" s="171" t="str">
        <f t="shared" si="7"/>
        <v xml:space="preserve"> </v>
      </c>
      <c r="M111" s="12">
        <v>50</v>
      </c>
      <c r="N111" s="12">
        <v>5000</v>
      </c>
      <c r="O111" s="83"/>
    </row>
    <row r="112" spans="1:15" s="8" customFormat="1" ht="16.350000000000001" customHeight="1" x14ac:dyDescent="0.25">
      <c r="A112" s="205">
        <v>81</v>
      </c>
      <c r="B112" s="171">
        <v>1.8</v>
      </c>
      <c r="C112" s="179" t="s">
        <v>325</v>
      </c>
      <c r="D112" s="89">
        <v>71.41</v>
      </c>
      <c r="E112" s="174">
        <f t="shared" si="6"/>
        <v>238.03333333333333</v>
      </c>
      <c r="F112" s="262">
        <v>9443</v>
      </c>
      <c r="G112" s="173">
        <f t="shared" si="8"/>
        <v>118.03749999999999</v>
      </c>
      <c r="H112" s="173"/>
      <c r="I112" s="173"/>
      <c r="J112" s="170"/>
      <c r="K112" s="171" t="str">
        <f t="shared" si="7"/>
        <v xml:space="preserve"> </v>
      </c>
      <c r="M112" s="12">
        <v>50</v>
      </c>
      <c r="N112" s="12">
        <v>2000</v>
      </c>
      <c r="O112" s="83"/>
    </row>
    <row r="113" spans="1:17" s="8" customFormat="1" ht="16.350000000000001" customHeight="1" x14ac:dyDescent="0.25">
      <c r="A113" s="205">
        <v>82</v>
      </c>
      <c r="B113" s="171">
        <v>1.9</v>
      </c>
      <c r="C113" s="179" t="s">
        <v>326</v>
      </c>
      <c r="D113" s="89">
        <v>26.83</v>
      </c>
      <c r="E113" s="174">
        <f t="shared" si="6"/>
        <v>89.433333333333337</v>
      </c>
      <c r="F113" s="261">
        <v>3766</v>
      </c>
      <c r="G113" s="173">
        <f t="shared" si="8"/>
        <v>47.075000000000003</v>
      </c>
      <c r="H113" s="173"/>
      <c r="I113" s="173"/>
      <c r="J113" s="170"/>
      <c r="K113" s="171" t="str">
        <f t="shared" si="7"/>
        <v>x</v>
      </c>
      <c r="M113" s="12">
        <v>30</v>
      </c>
      <c r="N113" s="12">
        <v>8000</v>
      </c>
      <c r="O113" s="83"/>
    </row>
    <row r="114" spans="1:17" s="8" customFormat="1" ht="16.350000000000001" customHeight="1" x14ac:dyDescent="0.25">
      <c r="A114" s="205">
        <v>83</v>
      </c>
      <c r="B114" s="176" t="s">
        <v>20</v>
      </c>
      <c r="C114" s="179" t="s">
        <v>327</v>
      </c>
      <c r="D114" s="180">
        <v>30.859940000000002</v>
      </c>
      <c r="E114" s="174">
        <f t="shared" si="6"/>
        <v>102.86646666666668</v>
      </c>
      <c r="F114" s="262">
        <v>2626</v>
      </c>
      <c r="G114" s="173">
        <f t="shared" si="8"/>
        <v>32.824999999999996</v>
      </c>
      <c r="H114" s="173"/>
      <c r="I114" s="173"/>
      <c r="J114" s="170"/>
      <c r="K114" s="171" t="str">
        <f t="shared" si="7"/>
        <v>x</v>
      </c>
      <c r="M114" s="12">
        <v>30</v>
      </c>
      <c r="N114" s="12">
        <v>8000</v>
      </c>
      <c r="O114" s="83"/>
    </row>
    <row r="115" spans="1:17" s="8" customFormat="1" ht="16.350000000000001" customHeight="1" x14ac:dyDescent="0.25">
      <c r="A115" s="205"/>
      <c r="B115" s="185">
        <v>2</v>
      </c>
      <c r="C115" s="169" t="s">
        <v>244</v>
      </c>
      <c r="D115" s="177"/>
      <c r="E115" s="177"/>
      <c r="F115" s="250"/>
      <c r="G115" s="170"/>
      <c r="H115" s="170"/>
      <c r="I115" s="170"/>
      <c r="J115" s="170"/>
      <c r="K115" s="171" t="str">
        <f t="shared" si="7"/>
        <v>x</v>
      </c>
      <c r="M115" s="12">
        <v>30</v>
      </c>
      <c r="N115" s="12">
        <v>8000</v>
      </c>
      <c r="O115" s="83"/>
    </row>
    <row r="116" spans="1:17" s="8" customFormat="1" ht="16.350000000000001" customHeight="1" x14ac:dyDescent="0.25">
      <c r="A116" s="205">
        <v>84</v>
      </c>
      <c r="B116" s="171">
        <v>2.1</v>
      </c>
      <c r="C116" s="179" t="s">
        <v>328</v>
      </c>
      <c r="D116" s="89">
        <v>8.11</v>
      </c>
      <c r="E116" s="174">
        <f t="shared" si="6"/>
        <v>27.033333333333331</v>
      </c>
      <c r="F116" s="262">
        <v>7468</v>
      </c>
      <c r="G116" s="173">
        <f t="shared" si="8"/>
        <v>93.35</v>
      </c>
      <c r="H116" s="173"/>
      <c r="I116" s="173"/>
      <c r="J116" s="170"/>
      <c r="K116" s="171" t="str">
        <f t="shared" si="7"/>
        <v>x</v>
      </c>
      <c r="M116" s="12">
        <v>30</v>
      </c>
      <c r="N116" s="12">
        <v>8000</v>
      </c>
      <c r="O116" s="83"/>
    </row>
    <row r="117" spans="1:17" s="8" customFormat="1" ht="16.350000000000001" customHeight="1" x14ac:dyDescent="0.25">
      <c r="A117" s="206"/>
      <c r="B117" s="168" t="s">
        <v>41</v>
      </c>
      <c r="C117" s="188" t="s">
        <v>329</v>
      </c>
      <c r="D117" s="189"/>
      <c r="E117" s="190"/>
      <c r="F117" s="255"/>
      <c r="G117" s="191"/>
      <c r="H117" s="191"/>
      <c r="I117" s="191"/>
      <c r="J117" s="177"/>
      <c r="K117" s="171" t="str">
        <f t="shared" si="7"/>
        <v>x</v>
      </c>
      <c r="M117" s="15"/>
      <c r="N117" s="15"/>
      <c r="O117" s="84"/>
    </row>
    <row r="118" spans="1:17" s="8" customFormat="1" ht="16.350000000000001" customHeight="1" x14ac:dyDescent="0.25">
      <c r="A118" s="206"/>
      <c r="B118" s="185">
        <v>1</v>
      </c>
      <c r="C118" s="186" t="s">
        <v>232</v>
      </c>
      <c r="D118" s="189"/>
      <c r="E118" s="190"/>
      <c r="F118" s="255"/>
      <c r="G118" s="191"/>
      <c r="H118" s="191"/>
      <c r="I118" s="191"/>
      <c r="J118" s="177"/>
      <c r="K118" s="171" t="str">
        <f t="shared" si="7"/>
        <v>x</v>
      </c>
      <c r="M118" s="12">
        <v>14</v>
      </c>
      <c r="N118" s="12">
        <v>8000</v>
      </c>
      <c r="O118" s="83"/>
    </row>
    <row r="119" spans="1:17" s="8" customFormat="1" ht="18" customHeight="1" x14ac:dyDescent="0.25">
      <c r="A119" s="205">
        <v>85</v>
      </c>
      <c r="B119" s="171">
        <v>1.1000000000000001</v>
      </c>
      <c r="C119" s="179" t="s">
        <v>330</v>
      </c>
      <c r="D119" s="180">
        <v>17.893710000000002</v>
      </c>
      <c r="E119" s="174">
        <f t="shared" si="6"/>
        <v>59.645700000000012</v>
      </c>
      <c r="F119" s="254">
        <v>15567</v>
      </c>
      <c r="G119" s="173">
        <f t="shared" si="8"/>
        <v>194.58750000000001</v>
      </c>
      <c r="H119" s="173"/>
      <c r="I119" s="173"/>
      <c r="J119" s="170"/>
      <c r="K119" s="171" t="str">
        <f t="shared" si="7"/>
        <v>x</v>
      </c>
      <c r="M119" s="15">
        <v>450</v>
      </c>
      <c r="N119" s="15">
        <v>120000</v>
      </c>
      <c r="O119" s="84"/>
    </row>
    <row r="120" spans="1:17" s="8" customFormat="1" ht="18" customHeight="1" x14ac:dyDescent="0.25">
      <c r="A120" s="205">
        <v>86</v>
      </c>
      <c r="B120" s="171">
        <v>1.2</v>
      </c>
      <c r="C120" s="179" t="s">
        <v>331</v>
      </c>
      <c r="D120" s="180">
        <v>21.625450000000001</v>
      </c>
      <c r="E120" s="174">
        <f t="shared" si="6"/>
        <v>72.084833333333336</v>
      </c>
      <c r="F120" s="254">
        <v>12029</v>
      </c>
      <c r="G120" s="173">
        <f t="shared" si="8"/>
        <v>150.36250000000001</v>
      </c>
      <c r="H120" s="173"/>
      <c r="I120" s="173"/>
      <c r="J120" s="170"/>
      <c r="K120" s="171" t="str">
        <f t="shared" si="7"/>
        <v>x</v>
      </c>
      <c r="M120" s="15"/>
      <c r="N120" s="15"/>
      <c r="O120" s="84"/>
    </row>
    <row r="121" spans="1:17" s="8" customFormat="1" ht="18" customHeight="1" x14ac:dyDescent="0.25">
      <c r="A121" s="205">
        <v>87</v>
      </c>
      <c r="B121" s="171">
        <v>1.3</v>
      </c>
      <c r="C121" s="179" t="s">
        <v>332</v>
      </c>
      <c r="D121" s="180">
        <v>18.171959999999999</v>
      </c>
      <c r="E121" s="174">
        <f t="shared" si="6"/>
        <v>60.573199999999993</v>
      </c>
      <c r="F121" s="254">
        <v>10196</v>
      </c>
      <c r="G121" s="173">
        <f t="shared" si="8"/>
        <v>127.45</v>
      </c>
      <c r="H121" s="173"/>
      <c r="I121" s="173"/>
      <c r="J121" s="170"/>
      <c r="K121" s="171" t="str">
        <f t="shared" si="7"/>
        <v>x</v>
      </c>
      <c r="M121" s="12">
        <v>50</v>
      </c>
      <c r="N121" s="12">
        <v>2000</v>
      </c>
      <c r="O121" s="83"/>
    </row>
    <row r="122" spans="1:17" s="8" customFormat="1" ht="18" customHeight="1" x14ac:dyDescent="0.25">
      <c r="A122" s="205">
        <v>88</v>
      </c>
      <c r="B122" s="171">
        <v>1.4</v>
      </c>
      <c r="C122" s="179" t="s">
        <v>333</v>
      </c>
      <c r="D122" s="180">
        <v>17.507819999999999</v>
      </c>
      <c r="E122" s="174">
        <f t="shared" si="6"/>
        <v>58.359399999999994</v>
      </c>
      <c r="F122" s="254">
        <v>11910</v>
      </c>
      <c r="G122" s="173">
        <f t="shared" si="8"/>
        <v>148.875</v>
      </c>
      <c r="H122" s="173"/>
      <c r="I122" s="173"/>
      <c r="J122" s="170"/>
      <c r="K122" s="171" t="str">
        <f t="shared" si="7"/>
        <v>x</v>
      </c>
      <c r="M122" s="12">
        <v>50</v>
      </c>
      <c r="N122" s="12">
        <v>2250</v>
      </c>
      <c r="O122" s="83"/>
    </row>
    <row r="123" spans="1:17" s="8" customFormat="1" ht="18" customHeight="1" x14ac:dyDescent="0.25">
      <c r="A123" s="205">
        <v>89</v>
      </c>
      <c r="B123" s="171">
        <v>1.5</v>
      </c>
      <c r="C123" s="179" t="s">
        <v>334</v>
      </c>
      <c r="D123" s="180">
        <v>27.572839999999999</v>
      </c>
      <c r="E123" s="174">
        <f t="shared" si="6"/>
        <v>91.90946666666666</v>
      </c>
      <c r="F123" s="254">
        <v>11597</v>
      </c>
      <c r="G123" s="173">
        <f t="shared" si="8"/>
        <v>144.96250000000001</v>
      </c>
      <c r="H123" s="173"/>
      <c r="I123" s="173"/>
      <c r="J123" s="170"/>
      <c r="K123" s="171" t="str">
        <f t="shared" si="7"/>
        <v>x</v>
      </c>
      <c r="M123" s="12">
        <v>50</v>
      </c>
      <c r="N123" s="12">
        <v>2250</v>
      </c>
      <c r="O123" s="83"/>
    </row>
    <row r="124" spans="1:17" s="8" customFormat="1" ht="18" customHeight="1" x14ac:dyDescent="0.25">
      <c r="A124" s="205">
        <v>90</v>
      </c>
      <c r="B124" s="171">
        <v>1.6</v>
      </c>
      <c r="C124" s="179" t="s">
        <v>335</v>
      </c>
      <c r="D124" s="180">
        <v>18.64311</v>
      </c>
      <c r="E124" s="174">
        <f t="shared" si="6"/>
        <v>62.143700000000003</v>
      </c>
      <c r="F124" s="254">
        <v>11813</v>
      </c>
      <c r="G124" s="173">
        <f t="shared" si="8"/>
        <v>147.66249999999999</v>
      </c>
      <c r="H124" s="173"/>
      <c r="I124" s="173"/>
      <c r="J124" s="170"/>
      <c r="K124" s="171" t="str">
        <f t="shared" si="7"/>
        <v>x</v>
      </c>
      <c r="M124" s="12">
        <v>50</v>
      </c>
      <c r="N124" s="12">
        <v>1750</v>
      </c>
      <c r="O124" s="83"/>
    </row>
    <row r="125" spans="1:17" s="8" customFormat="1" ht="18" customHeight="1" x14ac:dyDescent="0.25">
      <c r="A125" s="205">
        <v>91</v>
      </c>
      <c r="B125" s="171">
        <v>1.7</v>
      </c>
      <c r="C125" s="179" t="s">
        <v>336</v>
      </c>
      <c r="D125" s="180">
        <v>36.496700000000004</v>
      </c>
      <c r="E125" s="174">
        <f t="shared" si="6"/>
        <v>121.65566666666668</v>
      </c>
      <c r="F125" s="254">
        <v>15284</v>
      </c>
      <c r="G125" s="173">
        <f t="shared" si="8"/>
        <v>191.05</v>
      </c>
      <c r="H125" s="173"/>
      <c r="I125" s="173"/>
      <c r="J125" s="170"/>
      <c r="K125" s="171" t="str">
        <f t="shared" si="7"/>
        <v xml:space="preserve"> </v>
      </c>
      <c r="M125" s="12">
        <v>50</v>
      </c>
      <c r="N125" s="12">
        <v>2500</v>
      </c>
      <c r="O125" s="83"/>
      <c r="Q125" s="16" t="e">
        <f>#REF!+#REF!</f>
        <v>#REF!</v>
      </c>
    </row>
    <row r="126" spans="1:17" s="8" customFormat="1" ht="18" customHeight="1" x14ac:dyDescent="0.25">
      <c r="A126" s="205">
        <v>92</v>
      </c>
      <c r="B126" s="171">
        <v>1.8</v>
      </c>
      <c r="C126" s="179" t="s">
        <v>337</v>
      </c>
      <c r="D126" s="180">
        <v>28.460990000000002</v>
      </c>
      <c r="E126" s="174">
        <f t="shared" si="6"/>
        <v>94.86996666666667</v>
      </c>
      <c r="F126" s="254">
        <v>11774</v>
      </c>
      <c r="G126" s="173">
        <f t="shared" si="8"/>
        <v>147.17499999999998</v>
      </c>
      <c r="H126" s="173"/>
      <c r="I126" s="173"/>
      <c r="J126" s="170"/>
      <c r="K126" s="171" t="str">
        <f t="shared" si="7"/>
        <v>x</v>
      </c>
      <c r="M126" s="12">
        <v>50</v>
      </c>
      <c r="N126" s="12">
        <v>2000</v>
      </c>
      <c r="O126" s="83"/>
    </row>
    <row r="127" spans="1:17" s="8" customFormat="1" ht="18" customHeight="1" x14ac:dyDescent="0.25">
      <c r="A127" s="205">
        <v>93</v>
      </c>
      <c r="B127" s="171">
        <v>1.9</v>
      </c>
      <c r="C127" s="179" t="s">
        <v>338</v>
      </c>
      <c r="D127" s="180">
        <v>16.00909</v>
      </c>
      <c r="E127" s="174">
        <f t="shared" si="6"/>
        <v>53.36363333333334</v>
      </c>
      <c r="F127" s="254">
        <v>10504</v>
      </c>
      <c r="G127" s="173">
        <f t="shared" si="8"/>
        <v>131.29999999999998</v>
      </c>
      <c r="H127" s="173"/>
      <c r="I127" s="173"/>
      <c r="J127" s="170"/>
      <c r="K127" s="171" t="str">
        <f t="shared" si="7"/>
        <v>x</v>
      </c>
      <c r="M127" s="12">
        <v>50</v>
      </c>
      <c r="N127" s="12">
        <v>1750</v>
      </c>
      <c r="O127" s="83"/>
    </row>
    <row r="128" spans="1:17" s="8" customFormat="1" ht="18" customHeight="1" x14ac:dyDescent="0.25">
      <c r="A128" s="205">
        <v>94</v>
      </c>
      <c r="B128" s="176" t="s">
        <v>20</v>
      </c>
      <c r="C128" s="179" t="s">
        <v>339</v>
      </c>
      <c r="D128" s="180">
        <v>15.28073</v>
      </c>
      <c r="E128" s="174">
        <f t="shared" si="6"/>
        <v>50.935766666666673</v>
      </c>
      <c r="F128" s="254">
        <v>13360</v>
      </c>
      <c r="G128" s="173">
        <f t="shared" si="8"/>
        <v>167</v>
      </c>
      <c r="H128" s="173"/>
      <c r="I128" s="173"/>
      <c r="J128" s="170"/>
      <c r="K128" s="171" t="str">
        <f t="shared" si="7"/>
        <v>x</v>
      </c>
      <c r="M128" s="12">
        <v>50</v>
      </c>
      <c r="N128" s="12">
        <v>2000</v>
      </c>
      <c r="O128" s="83"/>
    </row>
    <row r="129" spans="1:15" s="8" customFormat="1" ht="16.350000000000001" customHeight="1" x14ac:dyDescent="0.25">
      <c r="A129" s="205">
        <v>95</v>
      </c>
      <c r="B129" s="176" t="s">
        <v>21</v>
      </c>
      <c r="C129" s="179" t="s">
        <v>340</v>
      </c>
      <c r="D129" s="180">
        <v>26.002040000000001</v>
      </c>
      <c r="E129" s="174">
        <f t="shared" si="6"/>
        <v>86.67346666666667</v>
      </c>
      <c r="F129" s="254">
        <v>14621</v>
      </c>
      <c r="G129" s="173">
        <f t="shared" si="8"/>
        <v>182.76250000000002</v>
      </c>
      <c r="H129" s="173"/>
      <c r="I129" s="173"/>
      <c r="J129" s="170"/>
      <c r="K129" s="171" t="str">
        <f t="shared" si="7"/>
        <v>x</v>
      </c>
      <c r="M129" s="12">
        <v>50</v>
      </c>
      <c r="N129" s="12">
        <v>1750</v>
      </c>
      <c r="O129" s="83"/>
    </row>
    <row r="130" spans="1:15" s="8" customFormat="1" ht="16.350000000000001" customHeight="1" x14ac:dyDescent="0.25">
      <c r="A130" s="205">
        <v>96</v>
      </c>
      <c r="B130" s="176" t="s">
        <v>23</v>
      </c>
      <c r="C130" s="179" t="s">
        <v>341</v>
      </c>
      <c r="D130" s="180">
        <v>31.923970000000001</v>
      </c>
      <c r="E130" s="174">
        <f t="shared" si="6"/>
        <v>106.41323333333335</v>
      </c>
      <c r="F130" s="254">
        <v>15777</v>
      </c>
      <c r="G130" s="173">
        <f t="shared" si="8"/>
        <v>197.21249999999998</v>
      </c>
      <c r="H130" s="173"/>
      <c r="I130" s="173"/>
      <c r="J130" s="170"/>
      <c r="K130" s="171" t="str">
        <f t="shared" si="7"/>
        <v xml:space="preserve"> </v>
      </c>
      <c r="M130" s="12">
        <v>50</v>
      </c>
      <c r="N130" s="12">
        <v>2250</v>
      </c>
      <c r="O130" s="83"/>
    </row>
    <row r="131" spans="1:15" s="8" customFormat="1" ht="16.350000000000001" customHeight="1" x14ac:dyDescent="0.25">
      <c r="A131" s="205">
        <v>97</v>
      </c>
      <c r="B131" s="176" t="s">
        <v>24</v>
      </c>
      <c r="C131" s="179" t="s">
        <v>342</v>
      </c>
      <c r="D131" s="180">
        <f>18.43+3.85</f>
        <v>22.28</v>
      </c>
      <c r="E131" s="174">
        <f t="shared" si="6"/>
        <v>74.266666666666666</v>
      </c>
      <c r="F131" s="264">
        <v>19477</v>
      </c>
      <c r="G131" s="173">
        <f t="shared" si="8"/>
        <v>243.46250000000001</v>
      </c>
      <c r="H131" s="173"/>
      <c r="I131" s="173"/>
      <c r="J131" s="170"/>
      <c r="K131" s="171" t="str">
        <f t="shared" si="7"/>
        <v>x</v>
      </c>
      <c r="M131" s="12">
        <v>50</v>
      </c>
      <c r="N131" s="12">
        <v>1750</v>
      </c>
      <c r="O131" s="83"/>
    </row>
    <row r="132" spans="1:15" s="8" customFormat="1" ht="16.350000000000001" customHeight="1" x14ac:dyDescent="0.25">
      <c r="A132" s="205">
        <v>98</v>
      </c>
      <c r="B132" s="176" t="s">
        <v>25</v>
      </c>
      <c r="C132" s="179" t="s">
        <v>343</v>
      </c>
      <c r="D132" s="180">
        <v>17.434349999999998</v>
      </c>
      <c r="E132" s="174">
        <f t="shared" si="6"/>
        <v>58.114499999999992</v>
      </c>
      <c r="F132" s="254">
        <v>20090</v>
      </c>
      <c r="G132" s="173">
        <f t="shared" si="8"/>
        <v>251.125</v>
      </c>
      <c r="H132" s="173"/>
      <c r="I132" s="173"/>
      <c r="J132" s="170"/>
      <c r="K132" s="171" t="str">
        <f t="shared" si="7"/>
        <v>x</v>
      </c>
      <c r="M132" s="12"/>
      <c r="N132" s="12"/>
      <c r="O132" s="83"/>
    </row>
    <row r="133" spans="1:15" s="8" customFormat="1" ht="19.350000000000001" customHeight="1" x14ac:dyDescent="0.25">
      <c r="A133" s="205">
        <v>99</v>
      </c>
      <c r="B133" s="176" t="s">
        <v>27</v>
      </c>
      <c r="C133" s="179" t="s">
        <v>344</v>
      </c>
      <c r="D133" s="180">
        <v>25.2166</v>
      </c>
      <c r="E133" s="174">
        <f t="shared" si="6"/>
        <v>84.055333333333337</v>
      </c>
      <c r="F133" s="254">
        <v>18550</v>
      </c>
      <c r="G133" s="173">
        <f t="shared" si="8"/>
        <v>231.875</v>
      </c>
      <c r="H133" s="173"/>
      <c r="I133" s="173"/>
      <c r="J133" s="170"/>
      <c r="K133" s="171" t="str">
        <f t="shared" si="7"/>
        <v>x</v>
      </c>
      <c r="M133" s="12">
        <v>14</v>
      </c>
      <c r="N133" s="12">
        <v>4000</v>
      </c>
      <c r="O133" s="83"/>
    </row>
    <row r="134" spans="1:15" s="8" customFormat="1" ht="19.350000000000001" customHeight="1" x14ac:dyDescent="0.25">
      <c r="A134" s="205">
        <v>100</v>
      </c>
      <c r="B134" s="176" t="s">
        <v>28</v>
      </c>
      <c r="C134" s="179" t="s">
        <v>345</v>
      </c>
      <c r="D134" s="180">
        <v>23.014569999999999</v>
      </c>
      <c r="E134" s="174">
        <f t="shared" si="6"/>
        <v>76.71523333333333</v>
      </c>
      <c r="F134" s="254">
        <v>19362</v>
      </c>
      <c r="G134" s="173">
        <f t="shared" si="8"/>
        <v>242.02499999999998</v>
      </c>
      <c r="H134" s="173"/>
      <c r="I134" s="173"/>
      <c r="J134" s="170"/>
      <c r="K134" s="171" t="str">
        <f t="shared" si="7"/>
        <v>x</v>
      </c>
      <c r="M134" s="12">
        <v>14</v>
      </c>
      <c r="N134" s="12">
        <v>4000</v>
      </c>
      <c r="O134" s="83"/>
    </row>
    <row r="135" spans="1:15" s="8" customFormat="1" ht="19.350000000000001" customHeight="1" x14ac:dyDescent="0.25">
      <c r="A135" s="205">
        <v>101</v>
      </c>
      <c r="B135" s="176" t="s">
        <v>29</v>
      </c>
      <c r="C135" s="179" t="s">
        <v>346</v>
      </c>
      <c r="D135" s="180">
        <v>32.928560000000004</v>
      </c>
      <c r="E135" s="174">
        <f t="shared" si="6"/>
        <v>109.76186666666668</v>
      </c>
      <c r="F135" s="254">
        <v>12743</v>
      </c>
      <c r="G135" s="173">
        <f t="shared" si="8"/>
        <v>159.28749999999999</v>
      </c>
      <c r="H135" s="173"/>
      <c r="I135" s="173"/>
      <c r="J135" s="170"/>
      <c r="K135" s="171" t="str">
        <f t="shared" si="7"/>
        <v xml:space="preserve"> </v>
      </c>
      <c r="M135" s="12">
        <v>14</v>
      </c>
      <c r="N135" s="12">
        <v>4000</v>
      </c>
      <c r="O135" s="83"/>
    </row>
    <row r="136" spans="1:15" s="8" customFormat="1" ht="19.350000000000001" customHeight="1" x14ac:dyDescent="0.25">
      <c r="A136" s="205"/>
      <c r="B136" s="168">
        <v>2</v>
      </c>
      <c r="C136" s="169" t="s">
        <v>244</v>
      </c>
      <c r="D136" s="177"/>
      <c r="E136" s="177"/>
      <c r="F136" s="250"/>
      <c r="G136" s="173">
        <f t="shared" si="8"/>
        <v>0</v>
      </c>
      <c r="H136" s="173"/>
      <c r="I136" s="173"/>
      <c r="J136" s="170"/>
      <c r="K136" s="171" t="str">
        <f t="shared" si="7"/>
        <v>x</v>
      </c>
      <c r="M136" s="10">
        <v>150</v>
      </c>
      <c r="N136" s="10">
        <v>150000</v>
      </c>
      <c r="O136" s="85"/>
    </row>
    <row r="137" spans="1:15" s="8" customFormat="1" ht="19.350000000000001" customHeight="1" x14ac:dyDescent="0.25">
      <c r="A137" s="205">
        <v>102</v>
      </c>
      <c r="B137" s="171">
        <v>2.1</v>
      </c>
      <c r="C137" s="179" t="s">
        <v>347</v>
      </c>
      <c r="D137" s="180">
        <v>9.94116</v>
      </c>
      <c r="E137" s="174">
        <f t="shared" si="6"/>
        <v>33.1372</v>
      </c>
      <c r="F137" s="254">
        <v>9362</v>
      </c>
      <c r="G137" s="173">
        <f t="shared" si="8"/>
        <v>117.02500000000001</v>
      </c>
      <c r="H137" s="173"/>
      <c r="I137" s="173"/>
      <c r="J137" s="170"/>
      <c r="K137" s="171" t="str">
        <f t="shared" si="7"/>
        <v>x</v>
      </c>
      <c r="M137" s="10"/>
      <c r="N137" s="10"/>
      <c r="O137" s="85"/>
    </row>
    <row r="138" spans="1:15" s="8" customFormat="1" ht="19.350000000000001" customHeight="1" x14ac:dyDescent="0.25">
      <c r="A138" s="205">
        <v>103</v>
      </c>
      <c r="B138" s="171">
        <v>2.2000000000000002</v>
      </c>
      <c r="C138" s="179" t="s">
        <v>348</v>
      </c>
      <c r="D138" s="180">
        <v>11.341379999999999</v>
      </c>
      <c r="E138" s="174">
        <f t="shared" si="6"/>
        <v>37.804600000000001</v>
      </c>
      <c r="F138" s="261">
        <v>19648</v>
      </c>
      <c r="G138" s="173">
        <f t="shared" si="8"/>
        <v>245.6</v>
      </c>
      <c r="H138" s="173"/>
      <c r="I138" s="173"/>
      <c r="J138" s="170"/>
      <c r="K138" s="171" t="str">
        <f t="shared" si="7"/>
        <v>x</v>
      </c>
      <c r="M138" s="12">
        <v>30</v>
      </c>
      <c r="N138" s="12">
        <v>8000</v>
      </c>
      <c r="O138" s="83"/>
    </row>
    <row r="139" spans="1:15" s="8" customFormat="1" ht="19.350000000000001" customHeight="1" x14ac:dyDescent="0.25">
      <c r="A139" s="205">
        <v>104</v>
      </c>
      <c r="B139" s="176">
        <v>2.2999999999999998</v>
      </c>
      <c r="C139" s="179" t="s">
        <v>349</v>
      </c>
      <c r="D139" s="180">
        <v>7.3696200000000003</v>
      </c>
      <c r="E139" s="174">
        <f t="shared" si="6"/>
        <v>24.5654</v>
      </c>
      <c r="F139" s="254">
        <v>17759</v>
      </c>
      <c r="G139" s="173">
        <f t="shared" si="8"/>
        <v>221.98750000000001</v>
      </c>
      <c r="H139" s="173"/>
      <c r="I139" s="173"/>
      <c r="J139" s="170"/>
      <c r="K139" s="171" t="str">
        <f t="shared" si="7"/>
        <v>x</v>
      </c>
      <c r="M139" s="12">
        <v>50</v>
      </c>
      <c r="N139" s="12">
        <v>5000</v>
      </c>
      <c r="O139" s="83"/>
    </row>
    <row r="140" spans="1:15" s="8" customFormat="1" ht="19.350000000000001" customHeight="1" x14ac:dyDescent="0.25">
      <c r="A140" s="206"/>
      <c r="B140" s="168" t="s">
        <v>350</v>
      </c>
      <c r="C140" s="188" t="s">
        <v>351</v>
      </c>
      <c r="D140" s="189"/>
      <c r="E140" s="190"/>
      <c r="F140" s="255"/>
      <c r="G140" s="191"/>
      <c r="H140" s="191"/>
      <c r="I140" s="191"/>
      <c r="J140" s="177"/>
      <c r="K140" s="171" t="str">
        <f t="shared" ref="K140:K203" si="9">IF(AND(E140&gt;=100,G140&gt;=100)," ","x")</f>
        <v>x</v>
      </c>
      <c r="M140" s="12">
        <v>30</v>
      </c>
      <c r="N140" s="12">
        <v>8000</v>
      </c>
      <c r="O140" s="83"/>
    </row>
    <row r="141" spans="1:15" s="8" customFormat="1" ht="17.45" customHeight="1" x14ac:dyDescent="0.25">
      <c r="A141" s="206"/>
      <c r="B141" s="185">
        <v>1</v>
      </c>
      <c r="C141" s="186" t="s">
        <v>232</v>
      </c>
      <c r="D141" s="192"/>
      <c r="E141" s="190"/>
      <c r="F141" s="255"/>
      <c r="G141" s="191"/>
      <c r="H141" s="191"/>
      <c r="I141" s="191"/>
      <c r="J141" s="177"/>
      <c r="K141" s="171" t="str">
        <f t="shared" si="9"/>
        <v>x</v>
      </c>
      <c r="M141" s="12"/>
      <c r="N141" s="12"/>
      <c r="O141" s="83"/>
    </row>
    <row r="142" spans="1:15" s="8" customFormat="1" ht="19.5" customHeight="1" x14ac:dyDescent="0.25">
      <c r="A142" s="205">
        <v>105</v>
      </c>
      <c r="B142" s="171">
        <v>1.1000000000000001</v>
      </c>
      <c r="C142" s="179" t="s">
        <v>352</v>
      </c>
      <c r="D142" s="180">
        <v>29.239599999999999</v>
      </c>
      <c r="E142" s="174">
        <f t="shared" ref="E142:E205" si="10">D142/30*100</f>
        <v>97.465333333333319</v>
      </c>
      <c r="F142" s="262">
        <v>6949</v>
      </c>
      <c r="G142" s="173">
        <f t="shared" si="8"/>
        <v>86.862499999999997</v>
      </c>
      <c r="H142" s="173"/>
      <c r="I142" s="173"/>
      <c r="J142" s="170"/>
      <c r="K142" s="171" t="str">
        <f t="shared" si="9"/>
        <v>x</v>
      </c>
      <c r="M142" s="14">
        <v>5.5</v>
      </c>
      <c r="N142" s="12">
        <v>7000</v>
      </c>
      <c r="O142" s="83"/>
    </row>
    <row r="143" spans="1:15" s="8" customFormat="1" ht="19.5" customHeight="1" x14ac:dyDescent="0.25">
      <c r="A143" s="205">
        <v>106</v>
      </c>
      <c r="B143" s="171">
        <v>1.2</v>
      </c>
      <c r="C143" s="179" t="s">
        <v>353</v>
      </c>
      <c r="D143" s="180">
        <v>17.347100000000001</v>
      </c>
      <c r="E143" s="174">
        <f t="shared" si="10"/>
        <v>57.823666666666675</v>
      </c>
      <c r="F143" s="262">
        <v>7957</v>
      </c>
      <c r="G143" s="173">
        <f t="shared" si="8"/>
        <v>99.462499999999991</v>
      </c>
      <c r="H143" s="173"/>
      <c r="I143" s="173"/>
      <c r="J143" s="170"/>
      <c r="K143" s="171" t="str">
        <f t="shared" si="9"/>
        <v>x</v>
      </c>
      <c r="M143" s="14">
        <v>5.5</v>
      </c>
      <c r="N143" s="12">
        <v>7000</v>
      </c>
      <c r="O143" s="83"/>
    </row>
    <row r="144" spans="1:15" s="8" customFormat="1" ht="19.5" customHeight="1" x14ac:dyDescent="0.25">
      <c r="A144" s="205">
        <v>107</v>
      </c>
      <c r="B144" s="171">
        <v>1.3</v>
      </c>
      <c r="C144" s="179" t="s">
        <v>354</v>
      </c>
      <c r="D144" s="180">
        <v>49.9313</v>
      </c>
      <c r="E144" s="174">
        <f t="shared" si="10"/>
        <v>166.43766666666667</v>
      </c>
      <c r="F144" s="265">
        <v>9131</v>
      </c>
      <c r="G144" s="173">
        <f t="shared" si="8"/>
        <v>114.1375</v>
      </c>
      <c r="H144" s="173"/>
      <c r="I144" s="173"/>
      <c r="J144" s="170"/>
      <c r="K144" s="171" t="str">
        <f t="shared" si="9"/>
        <v xml:space="preserve"> </v>
      </c>
      <c r="M144" s="14">
        <v>5.5</v>
      </c>
      <c r="N144" s="12">
        <v>7000</v>
      </c>
      <c r="O144" s="83"/>
    </row>
    <row r="145" spans="1:15" s="8" customFormat="1" ht="19.5" customHeight="1" x14ac:dyDescent="0.25">
      <c r="A145" s="205">
        <v>108</v>
      </c>
      <c r="B145" s="171">
        <v>1.4</v>
      </c>
      <c r="C145" s="179" t="s">
        <v>355</v>
      </c>
      <c r="D145" s="193">
        <v>22.02</v>
      </c>
      <c r="E145" s="174">
        <f t="shared" si="10"/>
        <v>73.400000000000006</v>
      </c>
      <c r="F145" s="266">
        <v>10910</v>
      </c>
      <c r="G145" s="173">
        <f t="shared" si="8"/>
        <v>136.375</v>
      </c>
      <c r="H145" s="173"/>
      <c r="I145" s="173"/>
      <c r="J145" s="170"/>
      <c r="K145" s="171" t="str">
        <f t="shared" si="9"/>
        <v>x</v>
      </c>
      <c r="M145" s="14">
        <v>5.5</v>
      </c>
      <c r="N145" s="12">
        <v>7000</v>
      </c>
      <c r="O145" s="83"/>
    </row>
    <row r="146" spans="1:15" s="8" customFormat="1" ht="19.5" customHeight="1" x14ac:dyDescent="0.25">
      <c r="A146" s="205">
        <v>109</v>
      </c>
      <c r="B146" s="171">
        <v>1.5</v>
      </c>
      <c r="C146" s="179" t="s">
        <v>356</v>
      </c>
      <c r="D146" s="194">
        <v>40.14</v>
      </c>
      <c r="E146" s="174">
        <f t="shared" si="10"/>
        <v>133.80000000000001</v>
      </c>
      <c r="F146" s="262">
        <v>12398</v>
      </c>
      <c r="G146" s="173">
        <f t="shared" si="8"/>
        <v>154.97499999999999</v>
      </c>
      <c r="H146" s="173"/>
      <c r="I146" s="173"/>
      <c r="J146" s="170"/>
      <c r="K146" s="171" t="str">
        <f t="shared" si="9"/>
        <v xml:space="preserve"> </v>
      </c>
      <c r="M146" s="14">
        <v>5.5</v>
      </c>
      <c r="N146" s="12">
        <v>7000</v>
      </c>
      <c r="O146" s="83"/>
    </row>
    <row r="147" spans="1:15" s="8" customFormat="1" ht="19.5" customHeight="1" x14ac:dyDescent="0.25">
      <c r="A147" s="205">
        <v>110</v>
      </c>
      <c r="B147" s="171">
        <v>1.6</v>
      </c>
      <c r="C147" s="179" t="s">
        <v>357</v>
      </c>
      <c r="D147" s="180">
        <v>13.516500000000001</v>
      </c>
      <c r="E147" s="174">
        <f t="shared" si="10"/>
        <v>45.055</v>
      </c>
      <c r="F147" s="262">
        <v>13613</v>
      </c>
      <c r="G147" s="173">
        <f t="shared" si="8"/>
        <v>170.16249999999999</v>
      </c>
      <c r="H147" s="173"/>
      <c r="I147" s="173"/>
      <c r="J147" s="170"/>
      <c r="K147" s="171" t="str">
        <f t="shared" si="9"/>
        <v>x</v>
      </c>
      <c r="M147" s="14">
        <v>5.5</v>
      </c>
      <c r="N147" s="12">
        <v>7000</v>
      </c>
      <c r="O147" s="83"/>
    </row>
    <row r="148" spans="1:15" s="8" customFormat="1" ht="19.5" customHeight="1" x14ac:dyDescent="0.25">
      <c r="A148" s="205">
        <v>111</v>
      </c>
      <c r="B148" s="171">
        <v>1.7</v>
      </c>
      <c r="C148" s="179" t="s">
        <v>358</v>
      </c>
      <c r="D148" s="180">
        <v>23.104899999999997</v>
      </c>
      <c r="E148" s="174">
        <f t="shared" si="10"/>
        <v>77.016333333333321</v>
      </c>
      <c r="F148" s="265">
        <v>7162</v>
      </c>
      <c r="G148" s="173">
        <f t="shared" si="8"/>
        <v>89.525000000000006</v>
      </c>
      <c r="H148" s="173"/>
      <c r="I148" s="173"/>
      <c r="J148" s="170"/>
      <c r="K148" s="171" t="str">
        <f t="shared" si="9"/>
        <v>x</v>
      </c>
      <c r="M148" s="14">
        <v>5.5</v>
      </c>
      <c r="N148" s="12">
        <v>7000</v>
      </c>
      <c r="O148" s="83"/>
    </row>
    <row r="149" spans="1:15" s="8" customFormat="1" ht="19.5" customHeight="1" x14ac:dyDescent="0.25">
      <c r="A149" s="205">
        <v>112</v>
      </c>
      <c r="B149" s="171">
        <v>1.8</v>
      </c>
      <c r="C149" s="179" t="s">
        <v>359</v>
      </c>
      <c r="D149" s="180">
        <v>14.5786</v>
      </c>
      <c r="E149" s="174">
        <f t="shared" si="10"/>
        <v>48.595333333333336</v>
      </c>
      <c r="F149" s="262">
        <v>14335</v>
      </c>
      <c r="G149" s="173">
        <f t="shared" si="8"/>
        <v>179.1875</v>
      </c>
      <c r="H149" s="173"/>
      <c r="I149" s="173"/>
      <c r="J149" s="170"/>
      <c r="K149" s="171" t="str">
        <f t="shared" si="9"/>
        <v>x</v>
      </c>
      <c r="M149" s="15">
        <v>450</v>
      </c>
      <c r="N149" s="15">
        <v>120000</v>
      </c>
      <c r="O149" s="84"/>
    </row>
    <row r="150" spans="1:15" s="8" customFormat="1" ht="19.5" customHeight="1" x14ac:dyDescent="0.25">
      <c r="A150" s="205">
        <v>113</v>
      </c>
      <c r="B150" s="171">
        <v>1.9</v>
      </c>
      <c r="C150" s="195" t="s">
        <v>360</v>
      </c>
      <c r="D150" s="196">
        <v>12.2683</v>
      </c>
      <c r="E150" s="174">
        <f t="shared" si="10"/>
        <v>40.894333333333336</v>
      </c>
      <c r="F150" s="262">
        <v>16357</v>
      </c>
      <c r="G150" s="173">
        <f t="shared" si="8"/>
        <v>204.46249999999998</v>
      </c>
      <c r="H150" s="173"/>
      <c r="I150" s="173"/>
      <c r="J150" s="170"/>
      <c r="K150" s="171" t="str">
        <f t="shared" si="9"/>
        <v>x</v>
      </c>
      <c r="M150" s="15"/>
      <c r="N150" s="15"/>
      <c r="O150" s="84"/>
    </row>
    <row r="151" spans="1:15" s="8" customFormat="1" ht="19.5" customHeight="1" x14ac:dyDescent="0.25">
      <c r="A151" s="205">
        <v>114</v>
      </c>
      <c r="B151" s="176" t="s">
        <v>20</v>
      </c>
      <c r="C151" s="197" t="s">
        <v>361</v>
      </c>
      <c r="D151" s="198">
        <v>7.55</v>
      </c>
      <c r="E151" s="174">
        <f t="shared" si="10"/>
        <v>25.166666666666664</v>
      </c>
      <c r="F151" s="262">
        <v>16392</v>
      </c>
      <c r="G151" s="173">
        <f t="shared" si="8"/>
        <v>204.9</v>
      </c>
      <c r="H151" s="173"/>
      <c r="I151" s="173"/>
      <c r="J151" s="170"/>
      <c r="K151" s="171" t="str">
        <f t="shared" si="9"/>
        <v>x</v>
      </c>
      <c r="M151" s="12">
        <v>50</v>
      </c>
      <c r="N151" s="12">
        <v>2500</v>
      </c>
      <c r="O151" s="83"/>
    </row>
    <row r="152" spans="1:15" s="8" customFormat="1" ht="19.5" customHeight="1" x14ac:dyDescent="0.25">
      <c r="A152" s="205">
        <v>115</v>
      </c>
      <c r="B152" s="176" t="s">
        <v>21</v>
      </c>
      <c r="C152" s="197" t="s">
        <v>362</v>
      </c>
      <c r="D152" s="198">
        <v>9.41</v>
      </c>
      <c r="E152" s="174">
        <f t="shared" si="10"/>
        <v>31.366666666666664</v>
      </c>
      <c r="F152" s="262">
        <v>16499</v>
      </c>
      <c r="G152" s="173">
        <f t="shared" si="8"/>
        <v>206.23749999999998</v>
      </c>
      <c r="H152" s="173"/>
      <c r="I152" s="173"/>
      <c r="J152" s="170"/>
      <c r="K152" s="171" t="str">
        <f t="shared" si="9"/>
        <v>x</v>
      </c>
      <c r="M152" s="12">
        <v>50</v>
      </c>
      <c r="N152" s="12">
        <v>2000</v>
      </c>
      <c r="O152" s="83"/>
    </row>
    <row r="153" spans="1:15" s="8" customFormat="1" ht="19.5" customHeight="1" x14ac:dyDescent="0.25">
      <c r="A153" s="205">
        <v>116</v>
      </c>
      <c r="B153" s="176" t="s">
        <v>23</v>
      </c>
      <c r="C153" s="179" t="s">
        <v>363</v>
      </c>
      <c r="D153" s="193">
        <v>28.23</v>
      </c>
      <c r="E153" s="174">
        <f t="shared" si="10"/>
        <v>94.100000000000009</v>
      </c>
      <c r="F153" s="262">
        <v>16563</v>
      </c>
      <c r="G153" s="173">
        <f t="shared" si="8"/>
        <v>207.03749999999999</v>
      </c>
      <c r="H153" s="173"/>
      <c r="I153" s="173"/>
      <c r="J153" s="170"/>
      <c r="K153" s="171" t="str">
        <f t="shared" si="9"/>
        <v>x</v>
      </c>
      <c r="M153" s="12">
        <v>50</v>
      </c>
      <c r="N153" s="12">
        <v>1500</v>
      </c>
      <c r="O153" s="83"/>
    </row>
    <row r="154" spans="1:15" s="8" customFormat="1" ht="19.5" customHeight="1" x14ac:dyDescent="0.25">
      <c r="A154" s="205">
        <v>117</v>
      </c>
      <c r="B154" s="176" t="s">
        <v>24</v>
      </c>
      <c r="C154" s="195" t="s">
        <v>364</v>
      </c>
      <c r="D154" s="196">
        <v>11.825099999999999</v>
      </c>
      <c r="E154" s="174">
        <f t="shared" si="10"/>
        <v>39.416999999999994</v>
      </c>
      <c r="F154" s="266">
        <v>13816</v>
      </c>
      <c r="G154" s="173">
        <f t="shared" si="8"/>
        <v>172.70000000000002</v>
      </c>
      <c r="H154" s="173"/>
      <c r="I154" s="173"/>
      <c r="J154" s="170"/>
      <c r="K154" s="171" t="str">
        <f t="shared" si="9"/>
        <v>x</v>
      </c>
      <c r="M154" s="12">
        <v>50</v>
      </c>
      <c r="N154" s="12">
        <v>2000</v>
      </c>
      <c r="O154" s="83"/>
    </row>
    <row r="155" spans="1:15" s="8" customFormat="1" ht="19.5" customHeight="1" x14ac:dyDescent="0.25">
      <c r="A155" s="205"/>
      <c r="B155" s="168">
        <v>2</v>
      </c>
      <c r="C155" s="169" t="s">
        <v>244</v>
      </c>
      <c r="D155" s="177"/>
      <c r="E155" s="177"/>
      <c r="F155" s="250"/>
      <c r="G155" s="170"/>
      <c r="H155" s="170"/>
      <c r="I155" s="170"/>
      <c r="J155" s="170"/>
      <c r="K155" s="171" t="str">
        <f t="shared" si="9"/>
        <v>x</v>
      </c>
      <c r="M155" s="12">
        <v>50</v>
      </c>
      <c r="N155" s="12">
        <v>1500</v>
      </c>
      <c r="O155" s="83"/>
    </row>
    <row r="156" spans="1:15" s="8" customFormat="1" ht="19.5" customHeight="1" x14ac:dyDescent="0.25">
      <c r="A156" s="205">
        <v>118</v>
      </c>
      <c r="B156" s="171">
        <v>2.1</v>
      </c>
      <c r="C156" s="179" t="s">
        <v>365</v>
      </c>
      <c r="D156" s="180">
        <v>8.6967999999999996</v>
      </c>
      <c r="E156" s="174">
        <f t="shared" si="10"/>
        <v>28.989333333333335</v>
      </c>
      <c r="F156" s="262">
        <v>26521</v>
      </c>
      <c r="G156" s="173">
        <f t="shared" si="8"/>
        <v>331.51249999999999</v>
      </c>
      <c r="H156" s="173"/>
      <c r="I156" s="173"/>
      <c r="J156" s="170"/>
      <c r="K156" s="171" t="str">
        <f t="shared" si="9"/>
        <v>x</v>
      </c>
      <c r="M156" s="12">
        <v>50</v>
      </c>
      <c r="N156" s="12">
        <v>2500</v>
      </c>
      <c r="O156" s="83"/>
    </row>
    <row r="157" spans="1:15" s="8" customFormat="1" ht="18" customHeight="1" x14ac:dyDescent="0.25">
      <c r="A157" s="206"/>
      <c r="B157" s="168" t="s">
        <v>366</v>
      </c>
      <c r="C157" s="188" t="s">
        <v>367</v>
      </c>
      <c r="D157" s="189"/>
      <c r="E157" s="190"/>
      <c r="F157" s="255"/>
      <c r="G157" s="191"/>
      <c r="H157" s="191"/>
      <c r="I157" s="191"/>
      <c r="J157" s="177"/>
      <c r="K157" s="171" t="str">
        <f t="shared" si="9"/>
        <v>x</v>
      </c>
      <c r="M157" s="12">
        <v>50</v>
      </c>
      <c r="N157" s="12">
        <v>5000</v>
      </c>
      <c r="O157" s="83"/>
    </row>
    <row r="158" spans="1:15" s="8" customFormat="1" ht="18" customHeight="1" x14ac:dyDescent="0.25">
      <c r="A158" s="206"/>
      <c r="B158" s="185">
        <v>1</v>
      </c>
      <c r="C158" s="186" t="s">
        <v>232</v>
      </c>
      <c r="D158" s="199"/>
      <c r="E158" s="190"/>
      <c r="F158" s="255"/>
      <c r="G158" s="191"/>
      <c r="H158" s="191"/>
      <c r="I158" s="191"/>
      <c r="J158" s="177"/>
      <c r="K158" s="171" t="str">
        <f t="shared" si="9"/>
        <v>x</v>
      </c>
      <c r="M158" s="12">
        <v>50</v>
      </c>
      <c r="N158" s="12">
        <v>1750</v>
      </c>
      <c r="O158" s="83"/>
    </row>
    <row r="159" spans="1:15" s="8" customFormat="1" ht="18" customHeight="1" x14ac:dyDescent="0.25">
      <c r="A159" s="205">
        <v>119</v>
      </c>
      <c r="B159" s="171">
        <v>1.1000000000000001</v>
      </c>
      <c r="C159" s="179" t="s">
        <v>368</v>
      </c>
      <c r="D159" s="200">
        <v>10.682029999999999</v>
      </c>
      <c r="E159" s="174">
        <f t="shared" si="10"/>
        <v>35.606766666666658</v>
      </c>
      <c r="F159" s="267">
        <v>12317</v>
      </c>
      <c r="G159" s="173">
        <f t="shared" si="8"/>
        <v>153.96250000000001</v>
      </c>
      <c r="H159" s="173"/>
      <c r="I159" s="173"/>
      <c r="J159" s="170"/>
      <c r="K159" s="171" t="str">
        <f t="shared" si="9"/>
        <v>x</v>
      </c>
      <c r="M159" s="12">
        <v>50</v>
      </c>
      <c r="N159" s="12">
        <v>2000</v>
      </c>
      <c r="O159" s="83"/>
    </row>
    <row r="160" spans="1:15" s="8" customFormat="1" ht="18" customHeight="1" x14ac:dyDescent="0.25">
      <c r="A160" s="205">
        <v>120</v>
      </c>
      <c r="B160" s="171">
        <v>1.2</v>
      </c>
      <c r="C160" s="179" t="s">
        <v>369</v>
      </c>
      <c r="D160" s="200">
        <v>9.1717399999999998</v>
      </c>
      <c r="E160" s="174">
        <f t="shared" si="10"/>
        <v>30.572466666666664</v>
      </c>
      <c r="F160" s="267">
        <v>8045</v>
      </c>
      <c r="G160" s="173">
        <f t="shared" si="8"/>
        <v>100.5625</v>
      </c>
      <c r="H160" s="173"/>
      <c r="I160" s="173"/>
      <c r="J160" s="170"/>
      <c r="K160" s="171" t="str">
        <f t="shared" si="9"/>
        <v>x</v>
      </c>
      <c r="M160" s="12">
        <v>50</v>
      </c>
      <c r="N160" s="12">
        <v>1500</v>
      </c>
      <c r="O160" s="83"/>
    </row>
    <row r="161" spans="1:15" s="8" customFormat="1" ht="18" customHeight="1" x14ac:dyDescent="0.25">
      <c r="A161" s="205">
        <v>121</v>
      </c>
      <c r="B161" s="171">
        <v>1.3</v>
      </c>
      <c r="C161" s="179" t="s">
        <v>370</v>
      </c>
      <c r="D161" s="200">
        <v>13.49872</v>
      </c>
      <c r="E161" s="174">
        <f t="shared" si="10"/>
        <v>44.995733333333341</v>
      </c>
      <c r="F161" s="267">
        <v>9764</v>
      </c>
      <c r="G161" s="173">
        <f t="shared" si="8"/>
        <v>122.05</v>
      </c>
      <c r="H161" s="173"/>
      <c r="I161" s="173"/>
      <c r="J161" s="170"/>
      <c r="K161" s="171" t="str">
        <f t="shared" si="9"/>
        <v>x</v>
      </c>
      <c r="M161" s="12">
        <v>50</v>
      </c>
      <c r="N161" s="12">
        <v>1500</v>
      </c>
      <c r="O161" s="83"/>
    </row>
    <row r="162" spans="1:15" s="8" customFormat="1" ht="18" customHeight="1" x14ac:dyDescent="0.25">
      <c r="A162" s="205">
        <v>122</v>
      </c>
      <c r="B162" s="171">
        <v>1.4</v>
      </c>
      <c r="C162" s="179" t="s">
        <v>371</v>
      </c>
      <c r="D162" s="200">
        <v>11.87806</v>
      </c>
      <c r="E162" s="174">
        <f t="shared" si="10"/>
        <v>39.593533333333333</v>
      </c>
      <c r="F162" s="267">
        <v>12324</v>
      </c>
      <c r="G162" s="173">
        <f t="shared" si="8"/>
        <v>154.05000000000001</v>
      </c>
      <c r="H162" s="173"/>
      <c r="I162" s="173"/>
      <c r="J162" s="170"/>
      <c r="K162" s="171" t="str">
        <f t="shared" si="9"/>
        <v>x</v>
      </c>
      <c r="M162" s="12">
        <v>50</v>
      </c>
      <c r="N162" s="12">
        <v>1500</v>
      </c>
      <c r="O162" s="83"/>
    </row>
    <row r="163" spans="1:15" s="8" customFormat="1" ht="18" customHeight="1" x14ac:dyDescent="0.25">
      <c r="A163" s="205">
        <v>123</v>
      </c>
      <c r="B163" s="171">
        <v>1.5</v>
      </c>
      <c r="C163" s="179" t="s">
        <v>372</v>
      </c>
      <c r="D163" s="200">
        <v>9.2045600000000007</v>
      </c>
      <c r="E163" s="174">
        <f t="shared" si="10"/>
        <v>30.681866666666668</v>
      </c>
      <c r="F163" s="267">
        <v>17962</v>
      </c>
      <c r="G163" s="173">
        <f t="shared" si="8"/>
        <v>224.52500000000001</v>
      </c>
      <c r="H163" s="173"/>
      <c r="I163" s="173"/>
      <c r="J163" s="170"/>
      <c r="K163" s="171" t="str">
        <f t="shared" si="9"/>
        <v>x</v>
      </c>
      <c r="M163" s="12"/>
      <c r="N163" s="12"/>
      <c r="O163" s="83"/>
    </row>
    <row r="164" spans="1:15" s="8" customFormat="1" ht="18" customHeight="1" x14ac:dyDescent="0.25">
      <c r="A164" s="205">
        <v>124</v>
      </c>
      <c r="B164" s="171">
        <v>1.6</v>
      </c>
      <c r="C164" s="179" t="s">
        <v>373</v>
      </c>
      <c r="D164" s="200">
        <v>7.7424599999999995</v>
      </c>
      <c r="E164" s="174">
        <f t="shared" si="10"/>
        <v>25.808199999999999</v>
      </c>
      <c r="F164" s="267">
        <v>9549</v>
      </c>
      <c r="G164" s="173">
        <f t="shared" si="8"/>
        <v>119.3625</v>
      </c>
      <c r="H164" s="173"/>
      <c r="I164" s="173"/>
      <c r="J164" s="170"/>
      <c r="K164" s="171" t="str">
        <f t="shared" si="9"/>
        <v>x</v>
      </c>
      <c r="M164" s="12">
        <v>14</v>
      </c>
      <c r="N164" s="12">
        <v>4000</v>
      </c>
      <c r="O164" s="83"/>
    </row>
    <row r="165" spans="1:15" s="8" customFormat="1" ht="18" customHeight="1" x14ac:dyDescent="0.25">
      <c r="A165" s="205">
        <v>125</v>
      </c>
      <c r="B165" s="171">
        <v>1.7</v>
      </c>
      <c r="C165" s="179" t="s">
        <v>374</v>
      </c>
      <c r="D165" s="200">
        <v>7.5803700000000003</v>
      </c>
      <c r="E165" s="174">
        <f t="shared" si="10"/>
        <v>25.267899999999997</v>
      </c>
      <c r="F165" s="267">
        <v>11284</v>
      </c>
      <c r="G165" s="173">
        <f t="shared" si="8"/>
        <v>141.05000000000001</v>
      </c>
      <c r="H165" s="173"/>
      <c r="I165" s="173"/>
      <c r="J165" s="170"/>
      <c r="K165" s="171" t="str">
        <f t="shared" si="9"/>
        <v>x</v>
      </c>
      <c r="M165" s="12">
        <v>50</v>
      </c>
      <c r="N165" s="12">
        <v>4000</v>
      </c>
      <c r="O165" s="83"/>
    </row>
    <row r="166" spans="1:15" s="8" customFormat="1" ht="17.45" customHeight="1" x14ac:dyDescent="0.25">
      <c r="A166" s="205">
        <v>126</v>
      </c>
      <c r="B166" s="171">
        <v>1.8</v>
      </c>
      <c r="C166" s="179" t="s">
        <v>375</v>
      </c>
      <c r="D166" s="200">
        <v>12.40945</v>
      </c>
      <c r="E166" s="174">
        <f t="shared" si="10"/>
        <v>41.364833333333337</v>
      </c>
      <c r="F166" s="267">
        <v>14312</v>
      </c>
      <c r="G166" s="173">
        <f t="shared" ref="G166:G229" si="11">F166/8000*100</f>
        <v>178.9</v>
      </c>
      <c r="H166" s="173"/>
      <c r="I166" s="173"/>
      <c r="J166" s="170"/>
      <c r="K166" s="171" t="str">
        <f t="shared" si="9"/>
        <v>x</v>
      </c>
      <c r="M166" s="15">
        <v>450</v>
      </c>
      <c r="N166" s="15">
        <v>120000</v>
      </c>
      <c r="O166" s="84"/>
    </row>
    <row r="167" spans="1:15" s="8" customFormat="1" ht="17.45" customHeight="1" x14ac:dyDescent="0.25">
      <c r="A167" s="205">
        <v>127</v>
      </c>
      <c r="B167" s="171">
        <v>1.9</v>
      </c>
      <c r="C167" s="179" t="s">
        <v>376</v>
      </c>
      <c r="D167" s="200">
        <v>13.943530000000001</v>
      </c>
      <c r="E167" s="174">
        <f t="shared" si="10"/>
        <v>46.478433333333335</v>
      </c>
      <c r="F167" s="267">
        <v>12893</v>
      </c>
      <c r="G167" s="173">
        <f t="shared" si="11"/>
        <v>161.16250000000002</v>
      </c>
      <c r="H167" s="173"/>
      <c r="I167" s="173"/>
      <c r="J167" s="170"/>
      <c r="K167" s="171" t="str">
        <f t="shared" si="9"/>
        <v>x</v>
      </c>
      <c r="M167" s="15"/>
      <c r="N167" s="15"/>
      <c r="O167" s="84"/>
    </row>
    <row r="168" spans="1:15" s="8" customFormat="1" ht="19.899999999999999" customHeight="1" x14ac:dyDescent="0.25">
      <c r="A168" s="205">
        <v>128</v>
      </c>
      <c r="B168" s="176" t="s">
        <v>20</v>
      </c>
      <c r="C168" s="179" t="s">
        <v>377</v>
      </c>
      <c r="D168" s="200">
        <v>17.654540000000001</v>
      </c>
      <c r="E168" s="174">
        <f t="shared" si="10"/>
        <v>58.848466666666667</v>
      </c>
      <c r="F168" s="267">
        <v>14831</v>
      </c>
      <c r="G168" s="173">
        <f t="shared" si="11"/>
        <v>185.38749999999999</v>
      </c>
      <c r="H168" s="173"/>
      <c r="I168" s="173"/>
      <c r="J168" s="170"/>
      <c r="K168" s="171" t="str">
        <f t="shared" si="9"/>
        <v>x</v>
      </c>
      <c r="M168" s="12">
        <v>50</v>
      </c>
      <c r="N168" s="12">
        <v>1750</v>
      </c>
      <c r="O168" s="83"/>
    </row>
    <row r="169" spans="1:15" s="8" customFormat="1" ht="19.899999999999999" customHeight="1" x14ac:dyDescent="0.25">
      <c r="A169" s="205">
        <v>129</v>
      </c>
      <c r="B169" s="176" t="s">
        <v>21</v>
      </c>
      <c r="C169" s="179" t="s">
        <v>378</v>
      </c>
      <c r="D169" s="200">
        <v>15.7591</v>
      </c>
      <c r="E169" s="174">
        <f t="shared" si="10"/>
        <v>52.530333333333331</v>
      </c>
      <c r="F169" s="267">
        <v>10387</v>
      </c>
      <c r="G169" s="173">
        <f t="shared" si="11"/>
        <v>129.83750000000001</v>
      </c>
      <c r="H169" s="173"/>
      <c r="I169" s="173"/>
      <c r="J169" s="170"/>
      <c r="K169" s="171" t="str">
        <f t="shared" si="9"/>
        <v>x</v>
      </c>
      <c r="M169" s="12">
        <v>50</v>
      </c>
      <c r="N169" s="12">
        <v>2250</v>
      </c>
      <c r="O169" s="83"/>
    </row>
    <row r="170" spans="1:15" s="8" customFormat="1" ht="18.399999999999999" customHeight="1" x14ac:dyDescent="0.25">
      <c r="A170" s="205">
        <v>130</v>
      </c>
      <c r="B170" s="176" t="s">
        <v>23</v>
      </c>
      <c r="C170" s="179" t="s">
        <v>379</v>
      </c>
      <c r="D170" s="200">
        <v>9.732899999999999</v>
      </c>
      <c r="E170" s="174">
        <f t="shared" si="10"/>
        <v>32.442999999999991</v>
      </c>
      <c r="F170" s="267">
        <v>9655</v>
      </c>
      <c r="G170" s="173">
        <f t="shared" si="11"/>
        <v>120.68749999999999</v>
      </c>
      <c r="H170" s="173"/>
      <c r="I170" s="173"/>
      <c r="J170" s="170"/>
      <c r="K170" s="171" t="str">
        <f t="shared" si="9"/>
        <v>x</v>
      </c>
      <c r="M170" s="12">
        <v>50</v>
      </c>
      <c r="N170" s="12">
        <v>1500</v>
      </c>
      <c r="O170" s="83"/>
    </row>
    <row r="171" spans="1:15" s="8" customFormat="1" ht="18.399999999999999" customHeight="1" x14ac:dyDescent="0.25">
      <c r="A171" s="205">
        <v>131</v>
      </c>
      <c r="B171" s="176" t="s">
        <v>24</v>
      </c>
      <c r="C171" s="179" t="s">
        <v>380</v>
      </c>
      <c r="D171" s="200">
        <v>17.29505</v>
      </c>
      <c r="E171" s="174">
        <f t="shared" si="10"/>
        <v>57.650166666666671</v>
      </c>
      <c r="F171" s="267">
        <v>14885</v>
      </c>
      <c r="G171" s="173">
        <f t="shared" si="11"/>
        <v>186.0625</v>
      </c>
      <c r="H171" s="173"/>
      <c r="I171" s="173"/>
      <c r="J171" s="170"/>
      <c r="K171" s="171" t="str">
        <f t="shared" si="9"/>
        <v>x</v>
      </c>
      <c r="M171" s="12">
        <v>50</v>
      </c>
      <c r="N171" s="12">
        <v>2000</v>
      </c>
      <c r="O171" s="83"/>
    </row>
    <row r="172" spans="1:15" s="8" customFormat="1" ht="18.399999999999999" customHeight="1" x14ac:dyDescent="0.25">
      <c r="A172" s="205">
        <v>132</v>
      </c>
      <c r="B172" s="176" t="s">
        <v>25</v>
      </c>
      <c r="C172" s="179" t="s">
        <v>381</v>
      </c>
      <c r="D172" s="200">
        <v>15.78275</v>
      </c>
      <c r="E172" s="174">
        <f t="shared" si="10"/>
        <v>52.60916666666666</v>
      </c>
      <c r="F172" s="267">
        <v>12291</v>
      </c>
      <c r="G172" s="173">
        <f t="shared" si="11"/>
        <v>153.63750000000002</v>
      </c>
      <c r="H172" s="173"/>
      <c r="I172" s="173"/>
      <c r="J172" s="170"/>
      <c r="K172" s="171" t="str">
        <f t="shared" si="9"/>
        <v>x</v>
      </c>
      <c r="M172" s="12">
        <v>50</v>
      </c>
      <c r="N172" s="12">
        <v>2000</v>
      </c>
      <c r="O172" s="83"/>
    </row>
    <row r="173" spans="1:15" s="8" customFormat="1" ht="18.399999999999999" customHeight="1" x14ac:dyDescent="0.25">
      <c r="A173" s="205">
        <v>133</v>
      </c>
      <c r="B173" s="176" t="s">
        <v>27</v>
      </c>
      <c r="C173" s="179" t="s">
        <v>382</v>
      </c>
      <c r="D173" s="200">
        <v>21.103570000000001</v>
      </c>
      <c r="E173" s="174">
        <f t="shared" si="10"/>
        <v>70.34523333333334</v>
      </c>
      <c r="F173" s="267">
        <v>16766</v>
      </c>
      <c r="G173" s="173">
        <f t="shared" si="11"/>
        <v>209.57499999999999</v>
      </c>
      <c r="H173" s="173"/>
      <c r="I173" s="173"/>
      <c r="J173" s="170"/>
      <c r="K173" s="171" t="str">
        <f t="shared" si="9"/>
        <v>x</v>
      </c>
      <c r="M173" s="12">
        <v>50</v>
      </c>
      <c r="N173" s="12">
        <v>1500</v>
      </c>
      <c r="O173" s="83"/>
    </row>
    <row r="174" spans="1:15" s="8" customFormat="1" ht="18.399999999999999" customHeight="1" x14ac:dyDescent="0.25">
      <c r="A174" s="205">
        <v>134</v>
      </c>
      <c r="B174" s="176" t="s">
        <v>28</v>
      </c>
      <c r="C174" s="179" t="s">
        <v>383</v>
      </c>
      <c r="D174" s="200">
        <v>21.274430000000002</v>
      </c>
      <c r="E174" s="174">
        <f t="shared" si="10"/>
        <v>70.914766666666679</v>
      </c>
      <c r="F174" s="267">
        <v>15153</v>
      </c>
      <c r="G174" s="173">
        <f t="shared" si="11"/>
        <v>189.41249999999999</v>
      </c>
      <c r="H174" s="173"/>
      <c r="I174" s="173"/>
      <c r="J174" s="170"/>
      <c r="K174" s="171" t="str">
        <f t="shared" si="9"/>
        <v>x</v>
      </c>
      <c r="M174" s="12">
        <v>50</v>
      </c>
      <c r="N174" s="12">
        <v>1500</v>
      </c>
      <c r="O174" s="83"/>
    </row>
    <row r="175" spans="1:15" s="8" customFormat="1" ht="18.399999999999999" customHeight="1" x14ac:dyDescent="0.25">
      <c r="A175" s="205"/>
      <c r="B175" s="168">
        <v>2</v>
      </c>
      <c r="C175" s="169" t="s">
        <v>244</v>
      </c>
      <c r="D175" s="177"/>
      <c r="E175" s="177"/>
      <c r="F175" s="250"/>
      <c r="G175" s="170"/>
      <c r="H175" s="170"/>
      <c r="I175" s="170"/>
      <c r="J175" s="170"/>
      <c r="K175" s="171" t="str">
        <f t="shared" si="9"/>
        <v>x</v>
      </c>
      <c r="M175" s="12">
        <v>50</v>
      </c>
      <c r="N175" s="12">
        <v>1750</v>
      </c>
      <c r="O175" s="83"/>
    </row>
    <row r="176" spans="1:15" s="8" customFormat="1" ht="18.399999999999999" customHeight="1" x14ac:dyDescent="0.25">
      <c r="A176" s="205">
        <v>135</v>
      </c>
      <c r="B176" s="171">
        <v>2.1</v>
      </c>
      <c r="C176" s="179" t="s">
        <v>384</v>
      </c>
      <c r="D176" s="200">
        <v>5.7733600000000003</v>
      </c>
      <c r="E176" s="174">
        <f t="shared" si="10"/>
        <v>19.244533333333333</v>
      </c>
      <c r="F176" s="267">
        <v>15546</v>
      </c>
      <c r="G176" s="173">
        <f t="shared" si="11"/>
        <v>194.32499999999999</v>
      </c>
      <c r="H176" s="173"/>
      <c r="I176" s="173"/>
      <c r="J176" s="170"/>
      <c r="K176" s="171" t="str">
        <f t="shared" si="9"/>
        <v>x</v>
      </c>
      <c r="M176" s="12">
        <v>50</v>
      </c>
      <c r="N176" s="12">
        <v>1500</v>
      </c>
      <c r="O176" s="83"/>
    </row>
    <row r="177" spans="1:15" s="8" customFormat="1" ht="18.399999999999999" customHeight="1" x14ac:dyDescent="0.25">
      <c r="A177" s="206"/>
      <c r="B177" s="168" t="s">
        <v>385</v>
      </c>
      <c r="C177" s="188" t="s">
        <v>386</v>
      </c>
      <c r="D177" s="189"/>
      <c r="E177" s="190"/>
      <c r="F177" s="255"/>
      <c r="G177" s="191"/>
      <c r="H177" s="191"/>
      <c r="I177" s="191"/>
      <c r="J177" s="177"/>
      <c r="K177" s="171" t="str">
        <f t="shared" si="9"/>
        <v>x</v>
      </c>
      <c r="M177" s="12">
        <v>50</v>
      </c>
      <c r="N177" s="12">
        <v>1750</v>
      </c>
      <c r="O177" s="83"/>
    </row>
    <row r="178" spans="1:15" s="8" customFormat="1" ht="18.399999999999999" customHeight="1" x14ac:dyDescent="0.25">
      <c r="A178" s="206"/>
      <c r="B178" s="185">
        <v>1</v>
      </c>
      <c r="C178" s="186" t="s">
        <v>232</v>
      </c>
      <c r="D178" s="189"/>
      <c r="E178" s="190"/>
      <c r="F178" s="255"/>
      <c r="G178" s="191"/>
      <c r="H178" s="191"/>
      <c r="I178" s="191"/>
      <c r="J178" s="177"/>
      <c r="K178" s="171" t="str">
        <f t="shared" si="9"/>
        <v>x</v>
      </c>
      <c r="M178" s="12">
        <v>50</v>
      </c>
      <c r="N178" s="12">
        <v>1750</v>
      </c>
      <c r="O178" s="83"/>
    </row>
    <row r="179" spans="1:15" s="8" customFormat="1" ht="18.399999999999999" customHeight="1" x14ac:dyDescent="0.25">
      <c r="A179" s="205">
        <v>136</v>
      </c>
      <c r="B179" s="171">
        <v>1.1000000000000001</v>
      </c>
      <c r="C179" s="179" t="s">
        <v>387</v>
      </c>
      <c r="D179" s="180">
        <v>10.074439999999999</v>
      </c>
      <c r="E179" s="174">
        <f t="shared" si="10"/>
        <v>33.581466666666664</v>
      </c>
      <c r="F179" s="254">
        <v>14436</v>
      </c>
      <c r="G179" s="173">
        <f t="shared" si="11"/>
        <v>180.45</v>
      </c>
      <c r="H179" s="173"/>
      <c r="I179" s="173"/>
      <c r="J179" s="170"/>
      <c r="K179" s="171" t="str">
        <f t="shared" si="9"/>
        <v>x</v>
      </c>
      <c r="M179" s="12">
        <v>50</v>
      </c>
      <c r="N179" s="12">
        <v>1500</v>
      </c>
      <c r="O179" s="83"/>
    </row>
    <row r="180" spans="1:15" s="8" customFormat="1" ht="18.399999999999999" customHeight="1" x14ac:dyDescent="0.25">
      <c r="A180" s="205">
        <v>137</v>
      </c>
      <c r="B180" s="171">
        <v>1.2</v>
      </c>
      <c r="C180" s="187" t="s">
        <v>388</v>
      </c>
      <c r="D180" s="180">
        <v>7.9682899999999997</v>
      </c>
      <c r="E180" s="174">
        <f t="shared" si="10"/>
        <v>26.560966666666662</v>
      </c>
      <c r="F180" s="254">
        <v>14376</v>
      </c>
      <c r="G180" s="173">
        <f t="shared" si="11"/>
        <v>179.7</v>
      </c>
      <c r="H180" s="173"/>
      <c r="I180" s="173"/>
      <c r="J180" s="170"/>
      <c r="K180" s="171" t="str">
        <f t="shared" si="9"/>
        <v>x</v>
      </c>
      <c r="M180" s="12">
        <v>50</v>
      </c>
      <c r="N180" s="12">
        <v>1250</v>
      </c>
      <c r="O180" s="83"/>
    </row>
    <row r="181" spans="1:15" s="8" customFormat="1" ht="18.399999999999999" customHeight="1" x14ac:dyDescent="0.25">
      <c r="A181" s="205">
        <v>138</v>
      </c>
      <c r="B181" s="171">
        <v>1.3</v>
      </c>
      <c r="C181" s="187" t="s">
        <v>389</v>
      </c>
      <c r="D181" s="180">
        <v>9.3274900000000009</v>
      </c>
      <c r="E181" s="174">
        <f t="shared" si="10"/>
        <v>31.091633333333334</v>
      </c>
      <c r="F181" s="254">
        <v>14028</v>
      </c>
      <c r="G181" s="173">
        <f t="shared" si="11"/>
        <v>175.35</v>
      </c>
      <c r="H181" s="173"/>
      <c r="I181" s="173"/>
      <c r="J181" s="170"/>
      <c r="K181" s="171" t="str">
        <f t="shared" si="9"/>
        <v>x</v>
      </c>
      <c r="M181" s="12">
        <v>50</v>
      </c>
      <c r="N181" s="12">
        <v>1750</v>
      </c>
      <c r="O181" s="83"/>
    </row>
    <row r="182" spans="1:15" s="8" customFormat="1" ht="18.399999999999999" customHeight="1" x14ac:dyDescent="0.25">
      <c r="A182" s="205">
        <v>139</v>
      </c>
      <c r="B182" s="171">
        <v>1.4</v>
      </c>
      <c r="C182" s="187" t="s">
        <v>390</v>
      </c>
      <c r="D182" s="180">
        <v>10.065770000000001</v>
      </c>
      <c r="E182" s="174">
        <f t="shared" si="10"/>
        <v>33.552566666666664</v>
      </c>
      <c r="F182" s="254">
        <v>12292</v>
      </c>
      <c r="G182" s="173">
        <f t="shared" si="11"/>
        <v>153.65</v>
      </c>
      <c r="H182" s="173"/>
      <c r="I182" s="173"/>
      <c r="J182" s="170"/>
      <c r="K182" s="171" t="str">
        <f t="shared" si="9"/>
        <v>x</v>
      </c>
      <c r="M182" s="12">
        <v>50</v>
      </c>
      <c r="N182" s="12">
        <v>1500</v>
      </c>
      <c r="O182" s="83"/>
    </row>
    <row r="183" spans="1:15" s="8" customFormat="1" ht="19.899999999999999" customHeight="1" x14ac:dyDescent="0.25">
      <c r="A183" s="205">
        <v>140</v>
      </c>
      <c r="B183" s="171">
        <v>1.5</v>
      </c>
      <c r="C183" s="187" t="s">
        <v>391</v>
      </c>
      <c r="D183" s="180">
        <v>9.8612099999999998</v>
      </c>
      <c r="E183" s="174">
        <f t="shared" si="10"/>
        <v>32.870699999999999</v>
      </c>
      <c r="F183" s="254">
        <v>10320</v>
      </c>
      <c r="G183" s="173">
        <f t="shared" si="11"/>
        <v>129</v>
      </c>
      <c r="H183" s="173"/>
      <c r="I183" s="173"/>
      <c r="J183" s="170"/>
      <c r="K183" s="171" t="str">
        <f t="shared" si="9"/>
        <v>x</v>
      </c>
      <c r="M183" s="12">
        <v>50</v>
      </c>
      <c r="N183" s="12">
        <v>2000</v>
      </c>
      <c r="O183" s="83"/>
    </row>
    <row r="184" spans="1:15" s="8" customFormat="1" ht="19.899999999999999" customHeight="1" x14ac:dyDescent="0.25">
      <c r="A184" s="205">
        <v>141</v>
      </c>
      <c r="B184" s="171">
        <v>1.6</v>
      </c>
      <c r="C184" s="187" t="s">
        <v>392</v>
      </c>
      <c r="D184" s="180">
        <v>12.785319999999999</v>
      </c>
      <c r="E184" s="174">
        <f t="shared" si="10"/>
        <v>42.617733333333327</v>
      </c>
      <c r="F184" s="254">
        <v>17587</v>
      </c>
      <c r="G184" s="173">
        <f t="shared" si="11"/>
        <v>219.83750000000001</v>
      </c>
      <c r="H184" s="173"/>
      <c r="I184" s="173"/>
      <c r="J184" s="170"/>
      <c r="K184" s="171" t="str">
        <f t="shared" si="9"/>
        <v>x</v>
      </c>
      <c r="M184" s="12">
        <v>50</v>
      </c>
      <c r="N184" s="12">
        <v>1500</v>
      </c>
      <c r="O184" s="83"/>
    </row>
    <row r="185" spans="1:15" s="8" customFormat="1" ht="19.899999999999999" customHeight="1" x14ac:dyDescent="0.25">
      <c r="A185" s="205">
        <v>142</v>
      </c>
      <c r="B185" s="171">
        <v>1.7</v>
      </c>
      <c r="C185" s="187" t="s">
        <v>393</v>
      </c>
      <c r="D185" s="180">
        <v>20.244630000000001</v>
      </c>
      <c r="E185" s="174">
        <f t="shared" si="10"/>
        <v>67.482100000000003</v>
      </c>
      <c r="F185" s="254">
        <v>11791</v>
      </c>
      <c r="G185" s="173">
        <f t="shared" si="11"/>
        <v>147.38750000000002</v>
      </c>
      <c r="H185" s="173"/>
      <c r="I185" s="173"/>
      <c r="J185" s="170"/>
      <c r="K185" s="171" t="str">
        <f t="shared" si="9"/>
        <v>x</v>
      </c>
      <c r="M185" s="12">
        <v>50</v>
      </c>
      <c r="N185" s="12">
        <v>1500</v>
      </c>
      <c r="O185" s="83"/>
    </row>
    <row r="186" spans="1:15" s="8" customFormat="1" ht="19.899999999999999" customHeight="1" x14ac:dyDescent="0.25">
      <c r="A186" s="205">
        <v>143</v>
      </c>
      <c r="B186" s="171">
        <v>1.8</v>
      </c>
      <c r="C186" s="187" t="s">
        <v>394</v>
      </c>
      <c r="D186" s="180">
        <v>19.106590000000001</v>
      </c>
      <c r="E186" s="174">
        <f t="shared" si="10"/>
        <v>63.688633333333335</v>
      </c>
      <c r="F186" s="254">
        <v>15825</v>
      </c>
      <c r="G186" s="173">
        <f t="shared" si="11"/>
        <v>197.8125</v>
      </c>
      <c r="H186" s="173"/>
      <c r="I186" s="173"/>
      <c r="J186" s="170"/>
      <c r="K186" s="171" t="str">
        <f t="shared" si="9"/>
        <v>x</v>
      </c>
      <c r="M186" s="12">
        <v>50</v>
      </c>
      <c r="N186" s="12">
        <v>1750</v>
      </c>
      <c r="O186" s="83"/>
    </row>
    <row r="187" spans="1:15" s="8" customFormat="1" ht="19.899999999999999" customHeight="1" x14ac:dyDescent="0.25">
      <c r="A187" s="205">
        <v>144</v>
      </c>
      <c r="B187" s="171">
        <v>1.9</v>
      </c>
      <c r="C187" s="187" t="s">
        <v>395</v>
      </c>
      <c r="D187" s="180">
        <v>10.095280000000001</v>
      </c>
      <c r="E187" s="174">
        <f t="shared" si="10"/>
        <v>33.650933333333342</v>
      </c>
      <c r="F187" s="254">
        <v>9635</v>
      </c>
      <c r="G187" s="173">
        <f t="shared" si="11"/>
        <v>120.4375</v>
      </c>
      <c r="H187" s="173"/>
      <c r="I187" s="173"/>
      <c r="J187" s="170"/>
      <c r="K187" s="171" t="str">
        <f t="shared" si="9"/>
        <v>x</v>
      </c>
      <c r="M187" s="12">
        <v>50</v>
      </c>
      <c r="N187" s="12">
        <v>2000</v>
      </c>
      <c r="O187" s="83"/>
    </row>
    <row r="188" spans="1:15" s="8" customFormat="1" ht="19.899999999999999" customHeight="1" x14ac:dyDescent="0.25">
      <c r="A188" s="205">
        <v>145</v>
      </c>
      <c r="B188" s="176" t="s">
        <v>20</v>
      </c>
      <c r="C188" s="187" t="s">
        <v>396</v>
      </c>
      <c r="D188" s="180">
        <v>16.162140000000001</v>
      </c>
      <c r="E188" s="174">
        <f t="shared" si="10"/>
        <v>53.873800000000003</v>
      </c>
      <c r="F188" s="254">
        <v>11045</v>
      </c>
      <c r="G188" s="173">
        <f t="shared" si="11"/>
        <v>138.0625</v>
      </c>
      <c r="H188" s="173"/>
      <c r="I188" s="173"/>
      <c r="J188" s="170"/>
      <c r="K188" s="171" t="str">
        <f t="shared" si="9"/>
        <v>x</v>
      </c>
      <c r="M188" s="12">
        <v>50</v>
      </c>
      <c r="N188" s="12">
        <v>2000</v>
      </c>
      <c r="O188" s="83"/>
    </row>
    <row r="189" spans="1:15" s="8" customFormat="1" ht="18" customHeight="1" x14ac:dyDescent="0.25">
      <c r="A189" s="205">
        <v>146</v>
      </c>
      <c r="B189" s="176" t="s">
        <v>21</v>
      </c>
      <c r="C189" s="187" t="s">
        <v>397</v>
      </c>
      <c r="D189" s="180">
        <v>8.1406799999999997</v>
      </c>
      <c r="E189" s="174">
        <f t="shared" si="10"/>
        <v>27.1356</v>
      </c>
      <c r="F189" s="254">
        <v>7447</v>
      </c>
      <c r="G189" s="173">
        <f t="shared" si="11"/>
        <v>93.087500000000006</v>
      </c>
      <c r="H189" s="173"/>
      <c r="I189" s="173"/>
      <c r="J189" s="170"/>
      <c r="K189" s="171" t="str">
        <f t="shared" si="9"/>
        <v>x</v>
      </c>
      <c r="M189" s="12"/>
      <c r="N189" s="12"/>
      <c r="O189" s="83"/>
    </row>
    <row r="190" spans="1:15" s="8" customFormat="1" ht="18" customHeight="1" x14ac:dyDescent="0.25">
      <c r="A190" s="205">
        <v>147</v>
      </c>
      <c r="B190" s="176" t="s">
        <v>23</v>
      </c>
      <c r="C190" s="187" t="s">
        <v>398</v>
      </c>
      <c r="D190" s="180">
        <v>28.680579999999999</v>
      </c>
      <c r="E190" s="174">
        <f t="shared" si="10"/>
        <v>95.601933333333335</v>
      </c>
      <c r="F190" s="254">
        <v>19120</v>
      </c>
      <c r="G190" s="173">
        <f t="shared" si="11"/>
        <v>239</v>
      </c>
      <c r="H190" s="173"/>
      <c r="I190" s="173"/>
      <c r="J190" s="170"/>
      <c r="K190" s="171" t="str">
        <f t="shared" si="9"/>
        <v>x</v>
      </c>
      <c r="M190" s="12">
        <v>14</v>
      </c>
      <c r="N190" s="12">
        <v>4000</v>
      </c>
      <c r="O190" s="83"/>
    </row>
    <row r="191" spans="1:15" s="8" customFormat="1" ht="16.350000000000001" customHeight="1" x14ac:dyDescent="0.25">
      <c r="A191" s="205">
        <v>148</v>
      </c>
      <c r="B191" s="176" t="s">
        <v>24</v>
      </c>
      <c r="C191" s="187" t="s">
        <v>399</v>
      </c>
      <c r="D191" s="180">
        <v>13.730499999999999</v>
      </c>
      <c r="E191" s="174">
        <f t="shared" si="10"/>
        <v>45.768333333333331</v>
      </c>
      <c r="F191" s="254">
        <v>15959</v>
      </c>
      <c r="G191" s="173">
        <f t="shared" si="11"/>
        <v>199.48749999999998</v>
      </c>
      <c r="H191" s="173"/>
      <c r="I191" s="173"/>
      <c r="J191" s="170"/>
      <c r="K191" s="171" t="str">
        <f t="shared" si="9"/>
        <v>x</v>
      </c>
      <c r="M191" s="15">
        <v>450</v>
      </c>
      <c r="N191" s="15">
        <v>120000</v>
      </c>
      <c r="O191" s="84"/>
    </row>
    <row r="192" spans="1:15" s="8" customFormat="1" ht="17.850000000000001" customHeight="1" x14ac:dyDescent="0.25">
      <c r="A192" s="205">
        <v>149</v>
      </c>
      <c r="B192" s="171">
        <v>1.1399999999999999</v>
      </c>
      <c r="C192" s="187" t="s">
        <v>400</v>
      </c>
      <c r="D192" s="180">
        <v>17.813309999999998</v>
      </c>
      <c r="E192" s="174">
        <f t="shared" si="10"/>
        <v>59.37769999999999</v>
      </c>
      <c r="F192" s="254">
        <v>9688</v>
      </c>
      <c r="G192" s="173">
        <f t="shared" si="11"/>
        <v>121.10000000000001</v>
      </c>
      <c r="H192" s="173"/>
      <c r="I192" s="173"/>
      <c r="J192" s="170"/>
      <c r="K192" s="171" t="str">
        <f t="shared" si="9"/>
        <v>x</v>
      </c>
      <c r="M192" s="15"/>
      <c r="N192" s="15"/>
      <c r="O192" s="84"/>
    </row>
    <row r="193" spans="1:15" s="8" customFormat="1" ht="17.850000000000001" customHeight="1" x14ac:dyDescent="0.25">
      <c r="A193" s="205"/>
      <c r="B193" s="168">
        <v>2</v>
      </c>
      <c r="C193" s="169" t="s">
        <v>244</v>
      </c>
      <c r="D193" s="177"/>
      <c r="E193" s="177"/>
      <c r="F193" s="250"/>
      <c r="G193" s="170"/>
      <c r="H193" s="170"/>
      <c r="I193" s="170"/>
      <c r="J193" s="170"/>
      <c r="K193" s="171" t="str">
        <f t="shared" si="9"/>
        <v>x</v>
      </c>
      <c r="M193" s="12">
        <v>50</v>
      </c>
      <c r="N193" s="12">
        <v>2250</v>
      </c>
      <c r="O193" s="83"/>
    </row>
    <row r="194" spans="1:15" s="8" customFormat="1" ht="17.850000000000001" customHeight="1" x14ac:dyDescent="0.25">
      <c r="A194" s="205">
        <v>150</v>
      </c>
      <c r="B194" s="171">
        <v>2.1</v>
      </c>
      <c r="C194" s="187" t="s">
        <v>401</v>
      </c>
      <c r="D194" s="180">
        <v>21.045479999999998</v>
      </c>
      <c r="E194" s="174">
        <f t="shared" si="10"/>
        <v>70.151599999999988</v>
      </c>
      <c r="F194" s="254">
        <v>50088</v>
      </c>
      <c r="G194" s="173">
        <f t="shared" si="11"/>
        <v>626.1</v>
      </c>
      <c r="H194" s="173"/>
      <c r="I194" s="173"/>
      <c r="J194" s="170"/>
      <c r="K194" s="171" t="str">
        <f t="shared" si="9"/>
        <v>x</v>
      </c>
      <c r="M194" s="12">
        <v>50</v>
      </c>
      <c r="N194" s="12">
        <v>1250</v>
      </c>
      <c r="O194" s="83"/>
    </row>
    <row r="195" spans="1:15" s="8" customFormat="1" ht="17.850000000000001" customHeight="1" x14ac:dyDescent="0.25">
      <c r="A195" s="206"/>
      <c r="B195" s="168" t="s">
        <v>402</v>
      </c>
      <c r="C195" s="188" t="s">
        <v>403</v>
      </c>
      <c r="D195" s="189"/>
      <c r="E195" s="190"/>
      <c r="F195" s="255"/>
      <c r="G195" s="191"/>
      <c r="H195" s="191"/>
      <c r="I195" s="191"/>
      <c r="J195" s="177"/>
      <c r="K195" s="171" t="str">
        <f t="shared" si="9"/>
        <v>x</v>
      </c>
      <c r="M195" s="12">
        <v>50</v>
      </c>
      <c r="N195" s="12">
        <v>1750</v>
      </c>
      <c r="O195" s="83"/>
    </row>
    <row r="196" spans="1:15" s="8" customFormat="1" ht="17.850000000000001" customHeight="1" x14ac:dyDescent="0.25">
      <c r="A196" s="206"/>
      <c r="B196" s="185">
        <v>1</v>
      </c>
      <c r="C196" s="186" t="s">
        <v>232</v>
      </c>
      <c r="D196" s="189"/>
      <c r="E196" s="190"/>
      <c r="F196" s="255"/>
      <c r="G196" s="191"/>
      <c r="H196" s="191"/>
      <c r="I196" s="191"/>
      <c r="J196" s="177"/>
      <c r="K196" s="171" t="str">
        <f t="shared" si="9"/>
        <v>x</v>
      </c>
      <c r="M196" s="12">
        <v>50</v>
      </c>
      <c r="N196" s="12">
        <v>2000</v>
      </c>
      <c r="O196" s="83"/>
    </row>
    <row r="197" spans="1:15" s="8" customFormat="1" ht="17.850000000000001" customHeight="1" x14ac:dyDescent="0.25">
      <c r="A197" s="205">
        <v>151</v>
      </c>
      <c r="B197" s="171">
        <v>1.1000000000000001</v>
      </c>
      <c r="C197" s="179" t="s">
        <v>404</v>
      </c>
      <c r="D197" s="180">
        <v>12.993309999999999</v>
      </c>
      <c r="E197" s="174">
        <f t="shared" si="10"/>
        <v>43.311033333333334</v>
      </c>
      <c r="F197" s="254">
        <v>7969</v>
      </c>
      <c r="G197" s="173">
        <f t="shared" si="11"/>
        <v>99.612499999999997</v>
      </c>
      <c r="H197" s="173"/>
      <c r="I197" s="173"/>
      <c r="J197" s="170"/>
      <c r="K197" s="171" t="str">
        <f t="shared" si="9"/>
        <v>x</v>
      </c>
      <c r="M197" s="12">
        <v>50</v>
      </c>
      <c r="N197" s="12">
        <v>2000</v>
      </c>
      <c r="O197" s="83"/>
    </row>
    <row r="198" spans="1:15" s="8" customFormat="1" ht="17.850000000000001" customHeight="1" x14ac:dyDescent="0.25">
      <c r="A198" s="205">
        <v>152</v>
      </c>
      <c r="B198" s="171">
        <v>1.2</v>
      </c>
      <c r="C198" s="187" t="s">
        <v>405</v>
      </c>
      <c r="D198" s="180">
        <v>14.49954</v>
      </c>
      <c r="E198" s="174">
        <f t="shared" si="10"/>
        <v>48.331799999999994</v>
      </c>
      <c r="F198" s="254">
        <v>8795</v>
      </c>
      <c r="G198" s="173">
        <f t="shared" si="11"/>
        <v>109.9375</v>
      </c>
      <c r="H198" s="173"/>
      <c r="I198" s="173"/>
      <c r="J198" s="170"/>
      <c r="K198" s="171" t="str">
        <f t="shared" si="9"/>
        <v>x</v>
      </c>
      <c r="M198" s="12">
        <v>50</v>
      </c>
      <c r="N198" s="12">
        <v>2000</v>
      </c>
      <c r="O198" s="83"/>
    </row>
    <row r="199" spans="1:15" s="8" customFormat="1" ht="17.850000000000001" customHeight="1" x14ac:dyDescent="0.25">
      <c r="A199" s="205">
        <v>153</v>
      </c>
      <c r="B199" s="171">
        <v>1.3</v>
      </c>
      <c r="C199" s="187" t="s">
        <v>406</v>
      </c>
      <c r="D199" s="180">
        <v>13.237360000000001</v>
      </c>
      <c r="E199" s="174">
        <f t="shared" si="10"/>
        <v>44.124533333333339</v>
      </c>
      <c r="F199" s="254">
        <v>8590</v>
      </c>
      <c r="G199" s="173">
        <f t="shared" si="11"/>
        <v>107.375</v>
      </c>
      <c r="H199" s="173"/>
      <c r="I199" s="173"/>
      <c r="J199" s="170"/>
      <c r="K199" s="171" t="str">
        <f t="shared" si="9"/>
        <v>x</v>
      </c>
      <c r="M199" s="12">
        <v>50</v>
      </c>
      <c r="N199" s="12">
        <v>1000</v>
      </c>
      <c r="O199" s="83"/>
    </row>
    <row r="200" spans="1:15" s="8" customFormat="1" ht="17.850000000000001" customHeight="1" x14ac:dyDescent="0.25">
      <c r="A200" s="205">
        <v>154</v>
      </c>
      <c r="B200" s="171">
        <v>1.4</v>
      </c>
      <c r="C200" s="187" t="s">
        <v>407</v>
      </c>
      <c r="D200" s="180">
        <v>9.7667999999999999</v>
      </c>
      <c r="E200" s="174">
        <f t="shared" si="10"/>
        <v>32.556000000000004</v>
      </c>
      <c r="F200" s="254">
        <v>6801</v>
      </c>
      <c r="G200" s="173">
        <f t="shared" si="11"/>
        <v>85.012500000000003</v>
      </c>
      <c r="H200" s="173"/>
      <c r="I200" s="173"/>
      <c r="J200" s="170"/>
      <c r="K200" s="171" t="str">
        <f t="shared" si="9"/>
        <v>x</v>
      </c>
      <c r="M200" s="12">
        <v>50</v>
      </c>
      <c r="N200" s="12">
        <v>1250</v>
      </c>
      <c r="O200" s="83"/>
    </row>
    <row r="201" spans="1:15" s="8" customFormat="1" ht="17.850000000000001" customHeight="1" x14ac:dyDescent="0.25">
      <c r="A201" s="205">
        <v>155</v>
      </c>
      <c r="B201" s="171">
        <v>1.5</v>
      </c>
      <c r="C201" s="187" t="s">
        <v>408</v>
      </c>
      <c r="D201" s="180">
        <v>9.26</v>
      </c>
      <c r="E201" s="174">
        <f t="shared" si="10"/>
        <v>30.866666666666664</v>
      </c>
      <c r="F201" s="254">
        <v>7264</v>
      </c>
      <c r="G201" s="173">
        <f t="shared" si="11"/>
        <v>90.8</v>
      </c>
      <c r="H201" s="173"/>
      <c r="I201" s="173"/>
      <c r="J201" s="170"/>
      <c r="K201" s="171" t="str">
        <f t="shared" si="9"/>
        <v>x</v>
      </c>
      <c r="M201" s="12">
        <v>50</v>
      </c>
      <c r="N201" s="12">
        <v>2250</v>
      </c>
      <c r="O201" s="83"/>
    </row>
    <row r="202" spans="1:15" s="8" customFormat="1" ht="17.850000000000001" customHeight="1" x14ac:dyDescent="0.25">
      <c r="A202" s="205">
        <v>156</v>
      </c>
      <c r="B202" s="171">
        <v>1.6</v>
      </c>
      <c r="C202" s="179" t="s">
        <v>409</v>
      </c>
      <c r="D202" s="180">
        <v>7.2691800000000004</v>
      </c>
      <c r="E202" s="174">
        <f t="shared" si="10"/>
        <v>24.230600000000003</v>
      </c>
      <c r="F202" s="254">
        <v>5093</v>
      </c>
      <c r="G202" s="173">
        <f t="shared" si="11"/>
        <v>63.662500000000001</v>
      </c>
      <c r="H202" s="173"/>
      <c r="I202" s="173"/>
      <c r="J202" s="170"/>
      <c r="K202" s="171" t="str">
        <f t="shared" si="9"/>
        <v>x</v>
      </c>
      <c r="M202" s="12">
        <v>50</v>
      </c>
      <c r="N202" s="12">
        <v>1250</v>
      </c>
      <c r="O202" s="83"/>
    </row>
    <row r="203" spans="1:15" s="8" customFormat="1" ht="17.850000000000001" customHeight="1" x14ac:dyDescent="0.25">
      <c r="A203" s="205">
        <v>157</v>
      </c>
      <c r="B203" s="171">
        <v>1.7</v>
      </c>
      <c r="C203" s="187" t="s">
        <v>410</v>
      </c>
      <c r="D203" s="180">
        <v>8.1695600000000006</v>
      </c>
      <c r="E203" s="174">
        <f t="shared" si="10"/>
        <v>27.231866666666672</v>
      </c>
      <c r="F203" s="254">
        <v>7575</v>
      </c>
      <c r="G203" s="173">
        <f t="shared" si="11"/>
        <v>94.6875</v>
      </c>
      <c r="H203" s="173"/>
      <c r="I203" s="173"/>
      <c r="J203" s="170"/>
      <c r="K203" s="171" t="str">
        <f t="shared" si="9"/>
        <v>x</v>
      </c>
      <c r="M203" s="12">
        <v>50</v>
      </c>
      <c r="N203" s="12">
        <v>1250</v>
      </c>
      <c r="O203" s="83"/>
    </row>
    <row r="204" spans="1:15" s="8" customFormat="1" ht="17.850000000000001" customHeight="1" x14ac:dyDescent="0.25">
      <c r="A204" s="205">
        <v>158</v>
      </c>
      <c r="B204" s="171">
        <v>1.8</v>
      </c>
      <c r="C204" s="187" t="s">
        <v>411</v>
      </c>
      <c r="D204" s="180">
        <v>8.8099300000000014</v>
      </c>
      <c r="E204" s="174">
        <f t="shared" si="10"/>
        <v>29.366433333333337</v>
      </c>
      <c r="F204" s="254">
        <v>7450</v>
      </c>
      <c r="G204" s="173">
        <f t="shared" si="11"/>
        <v>93.125</v>
      </c>
      <c r="H204" s="173"/>
      <c r="I204" s="173"/>
      <c r="J204" s="170"/>
      <c r="K204" s="171" t="str">
        <f t="shared" ref="K204:K239" si="12">IF(AND(E204&gt;=100,G204&gt;=100)," ","x")</f>
        <v>x</v>
      </c>
      <c r="M204" s="12">
        <v>50</v>
      </c>
      <c r="N204" s="12">
        <v>1250</v>
      </c>
      <c r="O204" s="83"/>
    </row>
    <row r="205" spans="1:15" s="8" customFormat="1" ht="17.850000000000001" customHeight="1" x14ac:dyDescent="0.25">
      <c r="A205" s="205">
        <v>159</v>
      </c>
      <c r="B205" s="171">
        <v>1.9</v>
      </c>
      <c r="C205" s="187" t="s">
        <v>412</v>
      </c>
      <c r="D205" s="180">
        <v>16.7166</v>
      </c>
      <c r="E205" s="174">
        <f t="shared" si="10"/>
        <v>55.721999999999994</v>
      </c>
      <c r="F205" s="260">
        <v>12749</v>
      </c>
      <c r="G205" s="173">
        <f t="shared" si="11"/>
        <v>159.36250000000001</v>
      </c>
      <c r="H205" s="173"/>
      <c r="I205" s="173"/>
      <c r="J205" s="170"/>
      <c r="K205" s="171" t="str">
        <f t="shared" si="12"/>
        <v>x</v>
      </c>
      <c r="M205" s="12">
        <v>50</v>
      </c>
      <c r="N205" s="12">
        <v>2000</v>
      </c>
      <c r="O205" s="83"/>
    </row>
    <row r="206" spans="1:15" s="8" customFormat="1" ht="17.850000000000001" customHeight="1" x14ac:dyDescent="0.25">
      <c r="A206" s="205"/>
      <c r="B206" s="168">
        <v>2</v>
      </c>
      <c r="C206" s="169" t="s">
        <v>244</v>
      </c>
      <c r="D206" s="177"/>
      <c r="E206" s="177"/>
      <c r="F206" s="250"/>
      <c r="G206" s="170"/>
      <c r="H206" s="170"/>
      <c r="I206" s="170"/>
      <c r="J206" s="170"/>
      <c r="K206" s="171" t="str">
        <f t="shared" si="12"/>
        <v>x</v>
      </c>
      <c r="M206" s="12">
        <v>50</v>
      </c>
      <c r="N206" s="12">
        <v>1000</v>
      </c>
      <c r="O206" s="83"/>
    </row>
    <row r="207" spans="1:15" s="8" customFormat="1" ht="17.850000000000001" customHeight="1" x14ac:dyDescent="0.25">
      <c r="A207" s="205">
        <v>160</v>
      </c>
      <c r="B207" s="171">
        <v>2.1</v>
      </c>
      <c r="C207" s="187" t="s">
        <v>413</v>
      </c>
      <c r="D207" s="180">
        <v>5.63626</v>
      </c>
      <c r="E207" s="174">
        <f t="shared" ref="E207:E230" si="13">D207/30*100</f>
        <v>18.787533333333332</v>
      </c>
      <c r="F207" s="254">
        <v>7386</v>
      </c>
      <c r="G207" s="173">
        <f t="shared" si="11"/>
        <v>92.325000000000003</v>
      </c>
      <c r="H207" s="173"/>
      <c r="I207" s="173"/>
      <c r="J207" s="170"/>
      <c r="K207" s="171" t="str">
        <f t="shared" si="12"/>
        <v>x</v>
      </c>
      <c r="M207" s="12"/>
      <c r="N207" s="12"/>
      <c r="O207" s="83"/>
    </row>
    <row r="208" spans="1:15" s="8" customFormat="1" ht="17.850000000000001" customHeight="1" x14ac:dyDescent="0.25">
      <c r="A208" s="206"/>
      <c r="B208" s="168" t="s">
        <v>414</v>
      </c>
      <c r="C208" s="188" t="s">
        <v>415</v>
      </c>
      <c r="D208" s="189"/>
      <c r="E208" s="190"/>
      <c r="F208" s="255"/>
      <c r="G208" s="191"/>
      <c r="H208" s="191"/>
      <c r="I208" s="191"/>
      <c r="J208" s="177"/>
      <c r="K208" s="171" t="str">
        <f t="shared" si="12"/>
        <v>x</v>
      </c>
      <c r="M208" s="12">
        <v>14</v>
      </c>
      <c r="N208" s="12">
        <v>4000</v>
      </c>
      <c r="O208" s="83"/>
    </row>
    <row r="209" spans="1:15" ht="31.5" customHeight="1" x14ac:dyDescent="0.25">
      <c r="A209" s="206"/>
      <c r="B209" s="185">
        <v>1</v>
      </c>
      <c r="C209" s="186" t="s">
        <v>232</v>
      </c>
      <c r="D209" s="189"/>
      <c r="E209" s="190"/>
      <c r="F209" s="255"/>
      <c r="G209" s="191"/>
      <c r="H209" s="191"/>
      <c r="I209" s="191"/>
      <c r="J209" s="177"/>
      <c r="K209" s="171" t="str">
        <f t="shared" si="12"/>
        <v>x</v>
      </c>
      <c r="M209" s="6">
        <v>8000</v>
      </c>
      <c r="N209" s="6">
        <v>900000</v>
      </c>
      <c r="O209" s="81"/>
    </row>
    <row r="210" spans="1:15" s="90" customFormat="1" ht="33" x14ac:dyDescent="0.25">
      <c r="A210" s="205">
        <v>161</v>
      </c>
      <c r="B210" s="171">
        <v>1.1000000000000001</v>
      </c>
      <c r="C210" s="179" t="s">
        <v>416</v>
      </c>
      <c r="D210" s="89">
        <v>20.04</v>
      </c>
      <c r="E210" s="174">
        <f t="shared" si="13"/>
        <v>66.8</v>
      </c>
      <c r="F210" s="262">
        <v>15648</v>
      </c>
      <c r="G210" s="173">
        <f t="shared" si="11"/>
        <v>195.6</v>
      </c>
      <c r="H210" s="173"/>
      <c r="I210" s="173"/>
      <c r="J210" s="170"/>
      <c r="K210" s="171" t="str">
        <f t="shared" si="12"/>
        <v>x</v>
      </c>
    </row>
    <row r="211" spans="1:15" s="90" customFormat="1" ht="33" x14ac:dyDescent="0.25">
      <c r="A211" s="205">
        <v>162</v>
      </c>
      <c r="B211" s="171">
        <v>1.2</v>
      </c>
      <c r="C211" s="179" t="s">
        <v>417</v>
      </c>
      <c r="D211" s="89">
        <v>11.37</v>
      </c>
      <c r="E211" s="174">
        <f t="shared" si="13"/>
        <v>37.899999999999991</v>
      </c>
      <c r="F211" s="262">
        <v>8151</v>
      </c>
      <c r="G211" s="173">
        <f t="shared" si="11"/>
        <v>101.8875</v>
      </c>
      <c r="H211" s="173"/>
      <c r="I211" s="173"/>
      <c r="J211" s="170"/>
      <c r="K211" s="171" t="str">
        <f t="shared" si="12"/>
        <v>x</v>
      </c>
    </row>
    <row r="212" spans="1:15" s="90" customFormat="1" x14ac:dyDescent="0.25">
      <c r="A212" s="205">
        <v>163</v>
      </c>
      <c r="B212" s="171">
        <v>1.3</v>
      </c>
      <c r="C212" s="179" t="s">
        <v>418</v>
      </c>
      <c r="D212" s="89">
        <v>21.96</v>
      </c>
      <c r="E212" s="174">
        <f t="shared" si="13"/>
        <v>73.2</v>
      </c>
      <c r="F212" s="262">
        <v>15531</v>
      </c>
      <c r="G212" s="173">
        <f t="shared" si="11"/>
        <v>194.13750000000002</v>
      </c>
      <c r="H212" s="173"/>
      <c r="I212" s="173"/>
      <c r="J212" s="170"/>
      <c r="K212" s="171" t="str">
        <f t="shared" si="12"/>
        <v>x</v>
      </c>
    </row>
    <row r="213" spans="1:15" s="90" customFormat="1" ht="33" x14ac:dyDescent="0.25">
      <c r="A213" s="205">
        <v>164</v>
      </c>
      <c r="B213" s="171">
        <v>1.4</v>
      </c>
      <c r="C213" s="179" t="s">
        <v>419</v>
      </c>
      <c r="D213" s="89">
        <v>6.73</v>
      </c>
      <c r="E213" s="174">
        <f t="shared" si="13"/>
        <v>22.433333333333337</v>
      </c>
      <c r="F213" s="262">
        <v>6046</v>
      </c>
      <c r="G213" s="173">
        <f t="shared" si="11"/>
        <v>75.575000000000003</v>
      </c>
      <c r="H213" s="173"/>
      <c r="I213" s="173"/>
      <c r="J213" s="170"/>
      <c r="K213" s="171" t="str">
        <f t="shared" si="12"/>
        <v>x</v>
      </c>
    </row>
    <row r="214" spans="1:15" s="90" customFormat="1" x14ac:dyDescent="0.25">
      <c r="A214" s="205">
        <v>165</v>
      </c>
      <c r="B214" s="171">
        <v>1.5</v>
      </c>
      <c r="C214" s="179" t="s">
        <v>420</v>
      </c>
      <c r="D214" s="89">
        <v>9.64</v>
      </c>
      <c r="E214" s="174">
        <f t="shared" si="13"/>
        <v>32.133333333333333</v>
      </c>
      <c r="F214" s="262">
        <v>8880</v>
      </c>
      <c r="G214" s="173">
        <f t="shared" si="11"/>
        <v>111.00000000000001</v>
      </c>
      <c r="H214" s="173"/>
      <c r="I214" s="173"/>
      <c r="J214" s="170"/>
      <c r="K214" s="171" t="str">
        <f t="shared" si="12"/>
        <v>x</v>
      </c>
    </row>
    <row r="215" spans="1:15" s="90" customFormat="1" x14ac:dyDescent="0.25">
      <c r="A215" s="205">
        <v>166</v>
      </c>
      <c r="B215" s="171">
        <v>1.6</v>
      </c>
      <c r="C215" s="179" t="s">
        <v>421</v>
      </c>
      <c r="D215" s="89">
        <v>17.38</v>
      </c>
      <c r="E215" s="174">
        <f t="shared" si="13"/>
        <v>57.933333333333323</v>
      </c>
      <c r="F215" s="262">
        <v>14559</v>
      </c>
      <c r="G215" s="173">
        <f t="shared" si="11"/>
        <v>181.98749999999998</v>
      </c>
      <c r="H215" s="173"/>
      <c r="I215" s="173"/>
      <c r="J215" s="170"/>
      <c r="K215" s="171" t="str">
        <f t="shared" si="12"/>
        <v>x</v>
      </c>
    </row>
    <row r="216" spans="1:15" s="90" customFormat="1" x14ac:dyDescent="0.25">
      <c r="A216" s="205">
        <v>167</v>
      </c>
      <c r="B216" s="171">
        <v>1.7</v>
      </c>
      <c r="C216" s="179" t="s">
        <v>422</v>
      </c>
      <c r="D216" s="180">
        <v>13</v>
      </c>
      <c r="E216" s="174">
        <f t="shared" si="13"/>
        <v>43.333333333333336</v>
      </c>
      <c r="F216" s="262">
        <v>9600</v>
      </c>
      <c r="G216" s="173">
        <f t="shared" si="11"/>
        <v>120</v>
      </c>
      <c r="H216" s="173"/>
      <c r="I216" s="173"/>
      <c r="J216" s="170"/>
      <c r="K216" s="171" t="str">
        <f t="shared" si="12"/>
        <v>x</v>
      </c>
    </row>
    <row r="217" spans="1:15" s="90" customFormat="1" ht="33" x14ac:dyDescent="0.25">
      <c r="A217" s="205">
        <v>168</v>
      </c>
      <c r="B217" s="171">
        <v>1.8</v>
      </c>
      <c r="C217" s="179" t="s">
        <v>423</v>
      </c>
      <c r="D217" s="89">
        <v>13.76</v>
      </c>
      <c r="E217" s="174">
        <f t="shared" si="13"/>
        <v>45.866666666666667</v>
      </c>
      <c r="F217" s="262">
        <v>9564</v>
      </c>
      <c r="G217" s="173">
        <f t="shared" si="11"/>
        <v>119.55</v>
      </c>
      <c r="H217" s="173"/>
      <c r="I217" s="173"/>
      <c r="J217" s="170"/>
      <c r="K217" s="171" t="str">
        <f t="shared" si="12"/>
        <v>x</v>
      </c>
    </row>
    <row r="218" spans="1:15" s="90" customFormat="1" x14ac:dyDescent="0.25">
      <c r="A218" s="205">
        <v>169</v>
      </c>
      <c r="B218" s="171">
        <v>1.9</v>
      </c>
      <c r="C218" s="179" t="s">
        <v>424</v>
      </c>
      <c r="D218" s="89">
        <v>8.4499999999999993</v>
      </c>
      <c r="E218" s="174">
        <f t="shared" si="13"/>
        <v>28.166666666666661</v>
      </c>
      <c r="F218" s="262">
        <v>7999</v>
      </c>
      <c r="G218" s="173">
        <f t="shared" si="11"/>
        <v>99.987499999999997</v>
      </c>
      <c r="H218" s="173"/>
      <c r="I218" s="173"/>
      <c r="J218" s="170"/>
      <c r="K218" s="171" t="str">
        <f t="shared" si="12"/>
        <v>x</v>
      </c>
    </row>
    <row r="219" spans="1:15" s="90" customFormat="1" x14ac:dyDescent="0.25">
      <c r="A219" s="205">
        <v>170</v>
      </c>
      <c r="B219" s="176" t="s">
        <v>20</v>
      </c>
      <c r="C219" s="179" t="s">
        <v>425</v>
      </c>
      <c r="D219" s="89">
        <v>13.27</v>
      </c>
      <c r="E219" s="174">
        <f t="shared" si="13"/>
        <v>44.233333333333327</v>
      </c>
      <c r="F219" s="262">
        <v>8983</v>
      </c>
      <c r="G219" s="173">
        <f t="shared" si="11"/>
        <v>112.28750000000001</v>
      </c>
      <c r="H219" s="173"/>
      <c r="I219" s="173"/>
      <c r="J219" s="170"/>
      <c r="K219" s="171" t="str">
        <f t="shared" si="12"/>
        <v>x</v>
      </c>
    </row>
    <row r="220" spans="1:15" s="90" customFormat="1" x14ac:dyDescent="0.25">
      <c r="A220" s="205">
        <v>171</v>
      </c>
      <c r="B220" s="176" t="s">
        <v>21</v>
      </c>
      <c r="C220" s="179" t="s">
        <v>426</v>
      </c>
      <c r="D220" s="180">
        <v>7.08</v>
      </c>
      <c r="E220" s="174">
        <f t="shared" si="13"/>
        <v>23.6</v>
      </c>
      <c r="F220" s="254">
        <v>7541</v>
      </c>
      <c r="G220" s="173">
        <f t="shared" si="11"/>
        <v>94.262500000000003</v>
      </c>
      <c r="H220" s="173"/>
      <c r="I220" s="173"/>
      <c r="J220" s="170"/>
      <c r="K220" s="171" t="str">
        <f t="shared" si="12"/>
        <v>x</v>
      </c>
    </row>
    <row r="221" spans="1:15" s="90" customFormat="1" ht="16.5" customHeight="1" x14ac:dyDescent="0.25">
      <c r="A221" s="205">
        <v>172</v>
      </c>
      <c r="B221" s="176" t="s">
        <v>23</v>
      </c>
      <c r="C221" s="179" t="s">
        <v>427</v>
      </c>
      <c r="D221" s="89">
        <v>9.18</v>
      </c>
      <c r="E221" s="174">
        <f t="shared" si="13"/>
        <v>30.599999999999998</v>
      </c>
      <c r="F221" s="262">
        <v>7244</v>
      </c>
      <c r="G221" s="173">
        <f t="shared" si="11"/>
        <v>90.55</v>
      </c>
      <c r="H221" s="173"/>
      <c r="I221" s="173"/>
      <c r="J221" s="170"/>
      <c r="K221" s="171" t="str">
        <f t="shared" si="12"/>
        <v>x</v>
      </c>
    </row>
    <row r="222" spans="1:15" s="90" customFormat="1" ht="17.25" x14ac:dyDescent="0.25">
      <c r="A222" s="205"/>
      <c r="B222" s="168">
        <v>2</v>
      </c>
      <c r="C222" s="169" t="s">
        <v>244</v>
      </c>
      <c r="D222" s="177"/>
      <c r="E222" s="177"/>
      <c r="F222" s="250"/>
      <c r="G222" s="170"/>
      <c r="H222" s="170"/>
      <c r="I222" s="170"/>
      <c r="J222" s="170"/>
      <c r="K222" s="171" t="str">
        <f t="shared" si="12"/>
        <v>x</v>
      </c>
    </row>
    <row r="223" spans="1:15" s="90" customFormat="1" x14ac:dyDescent="0.25">
      <c r="A223" s="205">
        <v>173</v>
      </c>
      <c r="B223" s="171">
        <v>2.1</v>
      </c>
      <c r="C223" s="179" t="s">
        <v>428</v>
      </c>
      <c r="D223" s="89">
        <v>3.47</v>
      </c>
      <c r="E223" s="174">
        <f t="shared" si="13"/>
        <v>11.566666666666666</v>
      </c>
      <c r="F223" s="262">
        <v>7809</v>
      </c>
      <c r="G223" s="173">
        <f t="shared" si="11"/>
        <v>97.612499999999997</v>
      </c>
      <c r="H223" s="173"/>
      <c r="I223" s="173"/>
      <c r="J223" s="170"/>
      <c r="K223" s="171" t="str">
        <f t="shared" si="12"/>
        <v>x</v>
      </c>
    </row>
    <row r="224" spans="1:15" s="90" customFormat="1" ht="17.25" x14ac:dyDescent="0.25">
      <c r="A224" s="206"/>
      <c r="B224" s="168" t="s">
        <v>429</v>
      </c>
      <c r="C224" s="188" t="s">
        <v>430</v>
      </c>
      <c r="D224" s="189"/>
      <c r="E224" s="190"/>
      <c r="F224" s="255"/>
      <c r="G224" s="191"/>
      <c r="H224" s="191"/>
      <c r="I224" s="191"/>
      <c r="J224" s="177"/>
      <c r="K224" s="171" t="str">
        <f t="shared" si="12"/>
        <v>x</v>
      </c>
    </row>
    <row r="225" spans="1:15" s="90" customFormat="1" ht="17.25" x14ac:dyDescent="0.25">
      <c r="A225" s="206"/>
      <c r="B225" s="185">
        <v>1</v>
      </c>
      <c r="C225" s="186" t="s">
        <v>232</v>
      </c>
      <c r="D225" s="189"/>
      <c r="E225" s="190"/>
      <c r="F225" s="255"/>
      <c r="G225" s="191"/>
      <c r="H225" s="191"/>
      <c r="I225" s="191"/>
      <c r="J225" s="177"/>
      <c r="K225" s="171" t="str">
        <f t="shared" si="12"/>
        <v>x</v>
      </c>
    </row>
    <row r="226" spans="1:15" s="90" customFormat="1" x14ac:dyDescent="0.25">
      <c r="A226" s="205">
        <v>174</v>
      </c>
      <c r="B226" s="171">
        <v>1.1000000000000001</v>
      </c>
      <c r="C226" s="201" t="s">
        <v>431</v>
      </c>
      <c r="D226" s="173">
        <v>8.7166999999999994</v>
      </c>
      <c r="E226" s="174">
        <f t="shared" si="13"/>
        <v>29.055666666666664</v>
      </c>
      <c r="F226" s="254">
        <v>8980</v>
      </c>
      <c r="G226" s="173">
        <f t="shared" si="11"/>
        <v>112.25</v>
      </c>
      <c r="H226" s="173"/>
      <c r="I226" s="173"/>
      <c r="J226" s="170"/>
      <c r="K226" s="171" t="str">
        <f t="shared" si="12"/>
        <v>x</v>
      </c>
    </row>
    <row r="227" spans="1:15" s="90" customFormat="1" x14ac:dyDescent="0.25">
      <c r="A227" s="205">
        <v>175</v>
      </c>
      <c r="B227" s="171">
        <v>1.2</v>
      </c>
      <c r="C227" s="201" t="s">
        <v>432</v>
      </c>
      <c r="D227" s="173">
        <v>8.7322000000000006</v>
      </c>
      <c r="E227" s="174">
        <f t="shared" si="13"/>
        <v>29.107333333333337</v>
      </c>
      <c r="F227" s="254">
        <v>8383</v>
      </c>
      <c r="G227" s="173">
        <f t="shared" si="11"/>
        <v>104.78749999999999</v>
      </c>
      <c r="H227" s="173"/>
      <c r="I227" s="173"/>
      <c r="J227" s="170"/>
      <c r="K227" s="171" t="str">
        <f t="shared" si="12"/>
        <v>x</v>
      </c>
    </row>
    <row r="228" spans="1:15" s="90" customFormat="1" x14ac:dyDescent="0.25">
      <c r="A228" s="205">
        <v>176</v>
      </c>
      <c r="B228" s="171">
        <v>1.3</v>
      </c>
      <c r="C228" s="201" t="s">
        <v>433</v>
      </c>
      <c r="D228" s="173">
        <v>5.9248000000000003</v>
      </c>
      <c r="E228" s="174">
        <f t="shared" si="13"/>
        <v>19.749333333333336</v>
      </c>
      <c r="F228" s="254">
        <v>7655</v>
      </c>
      <c r="G228" s="173">
        <f t="shared" si="11"/>
        <v>95.6875</v>
      </c>
      <c r="H228" s="173"/>
      <c r="I228" s="173"/>
      <c r="J228" s="170"/>
      <c r="K228" s="171" t="str">
        <f t="shared" si="12"/>
        <v>x</v>
      </c>
    </row>
    <row r="229" spans="1:15" s="90" customFormat="1" x14ac:dyDescent="0.25">
      <c r="A229" s="205">
        <v>177</v>
      </c>
      <c r="B229" s="171">
        <v>1.4</v>
      </c>
      <c r="C229" s="201" t="s">
        <v>434</v>
      </c>
      <c r="D229" s="173">
        <v>6.7037000000000004</v>
      </c>
      <c r="E229" s="174">
        <f t="shared" si="13"/>
        <v>22.34566666666667</v>
      </c>
      <c r="F229" s="254">
        <v>7573</v>
      </c>
      <c r="G229" s="173">
        <f t="shared" si="11"/>
        <v>94.662500000000009</v>
      </c>
      <c r="H229" s="173"/>
      <c r="I229" s="173"/>
      <c r="J229" s="170"/>
      <c r="K229" s="171" t="str">
        <f t="shared" si="12"/>
        <v>x</v>
      </c>
    </row>
    <row r="230" spans="1:15" s="90" customFormat="1" x14ac:dyDescent="0.25">
      <c r="A230" s="205">
        <v>178</v>
      </c>
      <c r="B230" s="171">
        <v>1.5</v>
      </c>
      <c r="C230" s="201" t="s">
        <v>435</v>
      </c>
      <c r="D230" s="173">
        <v>12.0122</v>
      </c>
      <c r="E230" s="174">
        <f t="shared" si="13"/>
        <v>40.040666666666667</v>
      </c>
      <c r="F230" s="254">
        <v>13212</v>
      </c>
      <c r="G230" s="173">
        <f t="shared" ref="G230" si="14">F230/8000*100</f>
        <v>165.15</v>
      </c>
      <c r="H230" s="173"/>
      <c r="I230" s="173"/>
      <c r="J230" s="170"/>
      <c r="K230" s="171" t="str">
        <f t="shared" si="12"/>
        <v>x</v>
      </c>
    </row>
    <row r="231" spans="1:15" s="90" customFormat="1" x14ac:dyDescent="0.25">
      <c r="A231" s="205"/>
      <c r="B231" s="168">
        <v>2</v>
      </c>
      <c r="C231" s="169" t="s">
        <v>182</v>
      </c>
      <c r="D231" s="170"/>
      <c r="E231" s="170"/>
      <c r="F231" s="249"/>
      <c r="G231" s="170"/>
      <c r="H231" s="170"/>
      <c r="I231" s="170"/>
      <c r="J231" s="170"/>
      <c r="K231" s="171"/>
    </row>
    <row r="232" spans="1:15" s="90" customFormat="1" x14ac:dyDescent="0.25">
      <c r="A232" s="205">
        <v>179</v>
      </c>
      <c r="B232" s="171">
        <v>2.1</v>
      </c>
      <c r="C232" s="201" t="s">
        <v>436</v>
      </c>
      <c r="D232" s="268">
        <v>2.09</v>
      </c>
      <c r="E232" s="174">
        <f t="shared" ref="E232:E239" si="15">D232/5.5*100</f>
        <v>37.999999999999993</v>
      </c>
      <c r="F232" s="254">
        <v>27648</v>
      </c>
      <c r="G232" s="174">
        <f t="shared" ref="G232:G239" si="16">F232/7000*100</f>
        <v>394.97142857142859</v>
      </c>
      <c r="H232" s="174"/>
      <c r="I232" s="174"/>
      <c r="J232" s="170"/>
      <c r="K232" s="171" t="str">
        <f t="shared" si="12"/>
        <v>x</v>
      </c>
    </row>
    <row r="233" spans="1:15" s="90" customFormat="1" x14ac:dyDescent="0.25">
      <c r="A233" s="205">
        <v>180</v>
      </c>
      <c r="B233" s="171">
        <v>2.2000000000000002</v>
      </c>
      <c r="C233" s="201" t="s">
        <v>437</v>
      </c>
      <c r="D233" s="173">
        <v>3.1372000000000004</v>
      </c>
      <c r="E233" s="174">
        <f t="shared" si="15"/>
        <v>57.040000000000013</v>
      </c>
      <c r="F233" s="254">
        <v>19481</v>
      </c>
      <c r="G233" s="174">
        <f t="shared" si="16"/>
        <v>278.3</v>
      </c>
      <c r="H233" s="174"/>
      <c r="I233" s="174"/>
      <c r="J233" s="170"/>
      <c r="K233" s="171" t="str">
        <f t="shared" si="12"/>
        <v>x</v>
      </c>
    </row>
    <row r="234" spans="1:15" s="90" customFormat="1" x14ac:dyDescent="0.25">
      <c r="A234" s="205">
        <v>181</v>
      </c>
      <c r="B234" s="171">
        <v>2.2999999999999998</v>
      </c>
      <c r="C234" s="201" t="s">
        <v>438</v>
      </c>
      <c r="D234" s="173">
        <v>5.5235000000000003</v>
      </c>
      <c r="E234" s="174">
        <f t="shared" si="15"/>
        <v>100.42727272727274</v>
      </c>
      <c r="F234" s="254">
        <v>18079</v>
      </c>
      <c r="G234" s="174">
        <f t="shared" si="16"/>
        <v>258.2714285714286</v>
      </c>
      <c r="H234" s="174"/>
      <c r="I234" s="174"/>
      <c r="J234" s="170"/>
      <c r="K234" s="171" t="str">
        <f t="shared" si="12"/>
        <v xml:space="preserve"> </v>
      </c>
    </row>
    <row r="235" spans="1:15" s="90" customFormat="1" x14ac:dyDescent="0.25">
      <c r="A235" s="205">
        <v>182</v>
      </c>
      <c r="B235" s="171">
        <v>2.4</v>
      </c>
      <c r="C235" s="201" t="s">
        <v>439</v>
      </c>
      <c r="D235" s="173">
        <v>6.4923999999999999</v>
      </c>
      <c r="E235" s="174">
        <f t="shared" si="15"/>
        <v>118.04363636363637</v>
      </c>
      <c r="F235" s="254">
        <v>14135</v>
      </c>
      <c r="G235" s="174">
        <f t="shared" si="16"/>
        <v>201.92857142857142</v>
      </c>
      <c r="H235" s="174"/>
      <c r="I235" s="174"/>
      <c r="J235" s="170"/>
      <c r="K235" s="171" t="str">
        <f t="shared" si="12"/>
        <v xml:space="preserve"> </v>
      </c>
    </row>
    <row r="236" spans="1:15" s="90" customFormat="1" x14ac:dyDescent="0.25">
      <c r="A236" s="205">
        <v>183</v>
      </c>
      <c r="B236" s="171">
        <v>2.5</v>
      </c>
      <c r="C236" s="201" t="s">
        <v>440</v>
      </c>
      <c r="D236" s="173">
        <v>7.4433000000000007</v>
      </c>
      <c r="E236" s="174">
        <f t="shared" si="15"/>
        <v>135.33272727272728</v>
      </c>
      <c r="F236" s="254">
        <v>16248</v>
      </c>
      <c r="G236" s="174">
        <f t="shared" si="16"/>
        <v>232.11428571428573</v>
      </c>
      <c r="H236" s="174"/>
      <c r="I236" s="174"/>
      <c r="J236" s="170"/>
      <c r="K236" s="171" t="str">
        <f t="shared" si="12"/>
        <v xml:space="preserve"> </v>
      </c>
    </row>
    <row r="237" spans="1:15" s="90" customFormat="1" x14ac:dyDescent="0.25">
      <c r="A237" s="205">
        <v>184</v>
      </c>
      <c r="B237" s="171">
        <v>2.6</v>
      </c>
      <c r="C237" s="201" t="s">
        <v>441</v>
      </c>
      <c r="D237" s="173">
        <v>4.1560000000000006</v>
      </c>
      <c r="E237" s="174">
        <f t="shared" si="15"/>
        <v>75.563636363636377</v>
      </c>
      <c r="F237" s="254">
        <v>8084</v>
      </c>
      <c r="G237" s="174">
        <f t="shared" si="16"/>
        <v>115.48571428571428</v>
      </c>
      <c r="H237" s="174"/>
      <c r="I237" s="174"/>
      <c r="J237" s="170"/>
      <c r="K237" s="171" t="str">
        <f t="shared" si="12"/>
        <v>x</v>
      </c>
    </row>
    <row r="238" spans="1:15" s="90" customFormat="1" x14ac:dyDescent="0.25">
      <c r="A238" s="205">
        <v>185</v>
      </c>
      <c r="B238" s="171">
        <v>2.7</v>
      </c>
      <c r="C238" s="201" t="s">
        <v>442</v>
      </c>
      <c r="D238" s="173">
        <v>3.79</v>
      </c>
      <c r="E238" s="174">
        <f t="shared" si="15"/>
        <v>68.909090909090907</v>
      </c>
      <c r="F238" s="254">
        <v>8092</v>
      </c>
      <c r="G238" s="174">
        <f t="shared" si="16"/>
        <v>115.6</v>
      </c>
      <c r="H238" s="174"/>
      <c r="I238" s="174"/>
      <c r="J238" s="170"/>
      <c r="K238" s="171" t="str">
        <f t="shared" si="12"/>
        <v>x</v>
      </c>
    </row>
    <row r="239" spans="1:15" s="90" customFormat="1" x14ac:dyDescent="0.25">
      <c r="A239" s="205">
        <v>186</v>
      </c>
      <c r="B239" s="171">
        <v>2.8</v>
      </c>
      <c r="C239" s="201" t="s">
        <v>443</v>
      </c>
      <c r="D239" s="173">
        <v>7.0084</v>
      </c>
      <c r="E239" s="174">
        <f t="shared" si="15"/>
        <v>127.42545454545456</v>
      </c>
      <c r="F239" s="254">
        <v>7661</v>
      </c>
      <c r="G239" s="174">
        <f t="shared" si="16"/>
        <v>109.44285714285715</v>
      </c>
      <c r="H239" s="174"/>
      <c r="I239" s="174"/>
      <c r="J239" s="170"/>
      <c r="K239" s="171" t="str">
        <f t="shared" si="12"/>
        <v xml:space="preserve"> </v>
      </c>
    </row>
    <row r="240" spans="1:15" s="202" customFormat="1" ht="20.45" customHeight="1" x14ac:dyDescent="0.25">
      <c r="A240" s="269"/>
      <c r="B240" s="270" t="s">
        <v>676</v>
      </c>
      <c r="C240" s="270" t="s">
        <v>672</v>
      </c>
      <c r="D240" s="441">
        <f>SUM(D243:D361)</f>
        <v>4041.650000000001</v>
      </c>
      <c r="E240" s="271"/>
      <c r="F240" s="272">
        <f t="shared" ref="F240" si="17">SUM(F243:F361)</f>
        <v>1384424</v>
      </c>
      <c r="G240" s="271"/>
      <c r="H240" s="273"/>
      <c r="I240" s="274"/>
      <c r="J240" s="274"/>
      <c r="K240" s="270"/>
      <c r="M240" s="256">
        <v>8000</v>
      </c>
      <c r="N240" s="256">
        <v>900000</v>
      </c>
      <c r="O240" s="257"/>
    </row>
    <row r="241" spans="1:11" s="258" customFormat="1" ht="20.45" customHeight="1" x14ac:dyDescent="0.25">
      <c r="A241" s="275">
        <v>1</v>
      </c>
      <c r="B241" s="276" t="s">
        <v>19</v>
      </c>
      <c r="C241" s="277" t="s">
        <v>677</v>
      </c>
      <c r="D241" s="278"/>
      <c r="E241" s="279"/>
      <c r="F241" s="280"/>
      <c r="G241" s="279"/>
      <c r="H241" s="279"/>
      <c r="I241" s="276"/>
      <c r="J241" s="279"/>
      <c r="K241" s="281"/>
    </row>
    <row r="242" spans="1:11" s="258" customFormat="1" ht="20.45" customHeight="1" x14ac:dyDescent="0.25">
      <c r="A242" s="275"/>
      <c r="B242" s="276">
        <v>1</v>
      </c>
      <c r="C242" s="282" t="s">
        <v>232</v>
      </c>
      <c r="D242" s="278"/>
      <c r="E242" s="279"/>
      <c r="F242" s="280"/>
      <c r="G242" s="279"/>
      <c r="H242" s="279"/>
      <c r="I242" s="276"/>
      <c r="J242" s="279"/>
      <c r="K242" s="281"/>
    </row>
    <row r="243" spans="1:11" s="258" customFormat="1" ht="20.45" customHeight="1" x14ac:dyDescent="0.25">
      <c r="A243" s="275">
        <v>187</v>
      </c>
      <c r="B243" s="283" t="s">
        <v>678</v>
      </c>
      <c r="C243" s="284" t="s">
        <v>679</v>
      </c>
      <c r="D243" s="275">
        <v>19.39</v>
      </c>
      <c r="E243" s="285">
        <f>D243/30*100</f>
        <v>64.633333333333326</v>
      </c>
      <c r="F243" s="286">
        <v>10252</v>
      </c>
      <c r="G243" s="285">
        <f>F243/8000%</f>
        <v>128.15</v>
      </c>
      <c r="H243" s="285"/>
      <c r="I243" s="275"/>
      <c r="J243" s="287"/>
      <c r="K243" s="281" t="s">
        <v>1</v>
      </c>
    </row>
    <row r="244" spans="1:11" s="258" customFormat="1" ht="20.45" customHeight="1" x14ac:dyDescent="0.25">
      <c r="A244" s="275">
        <v>188</v>
      </c>
      <c r="B244" s="283" t="s">
        <v>680</v>
      </c>
      <c r="C244" s="284" t="s">
        <v>496</v>
      </c>
      <c r="D244" s="275">
        <v>20.16</v>
      </c>
      <c r="E244" s="285">
        <f>D244/30*100</f>
        <v>67.2</v>
      </c>
      <c r="F244" s="286">
        <v>7998</v>
      </c>
      <c r="G244" s="285">
        <f>F244/8000%</f>
        <v>99.974999999999994</v>
      </c>
      <c r="H244" s="285"/>
      <c r="I244" s="275"/>
      <c r="J244" s="287"/>
      <c r="K244" s="281" t="s">
        <v>1</v>
      </c>
    </row>
    <row r="245" spans="1:11" s="258" customFormat="1" ht="20.45" customHeight="1" x14ac:dyDescent="0.25">
      <c r="A245" s="275">
        <v>189</v>
      </c>
      <c r="B245" s="283" t="s">
        <v>681</v>
      </c>
      <c r="C245" s="284" t="s">
        <v>682</v>
      </c>
      <c r="D245" s="275">
        <v>38.86</v>
      </c>
      <c r="E245" s="285">
        <f>D245/30*100</f>
        <v>129.53333333333333</v>
      </c>
      <c r="F245" s="286">
        <v>10933</v>
      </c>
      <c r="G245" s="285">
        <f>F245/8000%</f>
        <v>136.66249999999999</v>
      </c>
      <c r="H245" s="285"/>
      <c r="I245" s="275"/>
      <c r="J245" s="287"/>
      <c r="K245" s="281" t="s">
        <v>1</v>
      </c>
    </row>
    <row r="246" spans="1:11" s="258" customFormat="1" ht="20.45" customHeight="1" x14ac:dyDescent="0.25">
      <c r="A246" s="275"/>
      <c r="B246" s="276">
        <v>2</v>
      </c>
      <c r="C246" s="282" t="s">
        <v>683</v>
      </c>
      <c r="D246" s="275"/>
      <c r="E246" s="285"/>
      <c r="F246" s="286"/>
      <c r="G246" s="285"/>
      <c r="H246" s="285"/>
      <c r="I246" s="275"/>
      <c r="J246" s="287"/>
      <c r="K246" s="281"/>
    </row>
    <row r="247" spans="1:11" s="258" customFormat="1" ht="20.45" customHeight="1" x14ac:dyDescent="0.25">
      <c r="A247" s="275">
        <v>190</v>
      </c>
      <c r="B247" s="283" t="s">
        <v>684</v>
      </c>
      <c r="C247" s="284" t="s">
        <v>643</v>
      </c>
      <c r="D247" s="285">
        <v>8.5</v>
      </c>
      <c r="E247" s="285">
        <f>D247/5.5%</f>
        <v>154.54545454545453</v>
      </c>
      <c r="F247" s="286">
        <v>19576</v>
      </c>
      <c r="G247" s="285">
        <f>F247/7000%</f>
        <v>279.65714285714284</v>
      </c>
      <c r="H247" s="285"/>
      <c r="I247" s="276"/>
      <c r="J247" s="287"/>
      <c r="K247" s="281" t="s">
        <v>1</v>
      </c>
    </row>
    <row r="248" spans="1:11" s="258" customFormat="1" ht="20.45" customHeight="1" x14ac:dyDescent="0.25">
      <c r="A248" s="275">
        <v>191</v>
      </c>
      <c r="B248" s="283" t="s">
        <v>685</v>
      </c>
      <c r="C248" s="284" t="s">
        <v>478</v>
      </c>
      <c r="D248" s="275">
        <v>1.41</v>
      </c>
      <c r="E248" s="285">
        <f t="shared" ref="E248:E253" si="18">D248/5.5%</f>
        <v>25.636363636363633</v>
      </c>
      <c r="F248" s="286">
        <v>10456</v>
      </c>
      <c r="G248" s="285">
        <f t="shared" ref="G248:G253" si="19">F248/7000%</f>
        <v>149.37142857142857</v>
      </c>
      <c r="H248" s="285"/>
      <c r="I248" s="276"/>
      <c r="J248" s="287"/>
      <c r="K248" s="281" t="s">
        <v>1</v>
      </c>
    </row>
    <row r="249" spans="1:11" s="258" customFormat="1" ht="20.45" customHeight="1" x14ac:dyDescent="0.25">
      <c r="A249" s="275">
        <v>192</v>
      </c>
      <c r="B249" s="283" t="s">
        <v>686</v>
      </c>
      <c r="C249" s="284" t="s">
        <v>479</v>
      </c>
      <c r="D249" s="275">
        <v>5.27</v>
      </c>
      <c r="E249" s="285">
        <f t="shared" si="18"/>
        <v>95.818181818181813</v>
      </c>
      <c r="F249" s="286">
        <v>22653</v>
      </c>
      <c r="G249" s="285">
        <f t="shared" si="19"/>
        <v>323.6142857142857</v>
      </c>
      <c r="H249" s="285"/>
      <c r="I249" s="276"/>
      <c r="J249" s="287"/>
      <c r="K249" s="281" t="s">
        <v>1</v>
      </c>
    </row>
    <row r="250" spans="1:11" s="258" customFormat="1" ht="20.45" customHeight="1" x14ac:dyDescent="0.25">
      <c r="A250" s="275">
        <v>193</v>
      </c>
      <c r="B250" s="283" t="s">
        <v>687</v>
      </c>
      <c r="C250" s="284" t="s">
        <v>688</v>
      </c>
      <c r="D250" s="285">
        <v>2.2000000000000002</v>
      </c>
      <c r="E250" s="285">
        <f t="shared" si="18"/>
        <v>40</v>
      </c>
      <c r="F250" s="286">
        <v>13846</v>
      </c>
      <c r="G250" s="285">
        <f t="shared" si="19"/>
        <v>197.8</v>
      </c>
      <c r="H250" s="285"/>
      <c r="I250" s="276"/>
      <c r="J250" s="287"/>
      <c r="K250" s="281" t="s">
        <v>1</v>
      </c>
    </row>
    <row r="251" spans="1:11" s="258" customFormat="1" ht="20.45" customHeight="1" x14ac:dyDescent="0.25">
      <c r="A251" s="275">
        <v>194</v>
      </c>
      <c r="B251" s="283" t="s">
        <v>689</v>
      </c>
      <c r="C251" s="284" t="s">
        <v>690</v>
      </c>
      <c r="D251" s="275">
        <v>3.61</v>
      </c>
      <c r="E251" s="285">
        <f t="shared" si="18"/>
        <v>65.63636363636364</v>
      </c>
      <c r="F251" s="286">
        <v>21991</v>
      </c>
      <c r="G251" s="285">
        <f t="shared" si="19"/>
        <v>314.15714285714284</v>
      </c>
      <c r="H251" s="285"/>
      <c r="I251" s="276"/>
      <c r="J251" s="287"/>
      <c r="K251" s="281" t="s">
        <v>1</v>
      </c>
    </row>
    <row r="252" spans="1:11" s="258" customFormat="1" ht="20.45" customHeight="1" x14ac:dyDescent="0.25">
      <c r="A252" s="275">
        <v>195</v>
      </c>
      <c r="B252" s="283" t="s">
        <v>691</v>
      </c>
      <c r="C252" s="284" t="s">
        <v>692</v>
      </c>
      <c r="D252" s="275">
        <v>15.19</v>
      </c>
      <c r="E252" s="285">
        <f t="shared" si="18"/>
        <v>276.18181818181819</v>
      </c>
      <c r="F252" s="286">
        <v>18450</v>
      </c>
      <c r="G252" s="285">
        <f t="shared" si="19"/>
        <v>263.57142857142856</v>
      </c>
      <c r="H252" s="285"/>
      <c r="I252" s="276"/>
      <c r="J252" s="287"/>
      <c r="K252" s="281" t="s">
        <v>1</v>
      </c>
    </row>
    <row r="253" spans="1:11" s="258" customFormat="1" ht="20.45" customHeight="1" x14ac:dyDescent="0.25">
      <c r="A253" s="275">
        <v>196</v>
      </c>
      <c r="B253" s="283" t="s">
        <v>693</v>
      </c>
      <c r="C253" s="284" t="s">
        <v>694</v>
      </c>
      <c r="D253" s="275">
        <v>25.33</v>
      </c>
      <c r="E253" s="285">
        <f t="shared" si="18"/>
        <v>460.5454545454545</v>
      </c>
      <c r="F253" s="286">
        <v>25739</v>
      </c>
      <c r="G253" s="285">
        <f t="shared" si="19"/>
        <v>367.7</v>
      </c>
      <c r="H253" s="285"/>
      <c r="I253" s="276"/>
      <c r="J253" s="287"/>
      <c r="K253" s="281" t="s">
        <v>1</v>
      </c>
    </row>
    <row r="254" spans="1:11" s="258" customFormat="1" ht="20.45" customHeight="1" x14ac:dyDescent="0.25">
      <c r="A254" s="275"/>
      <c r="B254" s="276" t="s">
        <v>22</v>
      </c>
      <c r="C254" s="277" t="s">
        <v>695</v>
      </c>
      <c r="D254" s="278"/>
      <c r="E254" s="279"/>
      <c r="F254" s="286"/>
      <c r="G254" s="279"/>
      <c r="H254" s="279"/>
      <c r="I254" s="276"/>
      <c r="J254" s="279"/>
      <c r="K254" s="281"/>
    </row>
    <row r="255" spans="1:11" s="258" customFormat="1" ht="20.45" customHeight="1" x14ac:dyDescent="0.25">
      <c r="A255" s="275"/>
      <c r="B255" s="276">
        <v>1</v>
      </c>
      <c r="C255" s="282" t="s">
        <v>232</v>
      </c>
      <c r="D255" s="278"/>
      <c r="E255" s="279"/>
      <c r="F255" s="286"/>
      <c r="G255" s="279"/>
      <c r="H255" s="279"/>
      <c r="I255" s="276"/>
      <c r="J255" s="279"/>
      <c r="K255" s="281"/>
    </row>
    <row r="256" spans="1:11" s="258" customFormat="1" ht="20.45" customHeight="1" x14ac:dyDescent="0.25">
      <c r="A256" s="275">
        <v>197</v>
      </c>
      <c r="B256" s="283" t="s">
        <v>678</v>
      </c>
      <c r="C256" s="284" t="s">
        <v>696</v>
      </c>
      <c r="D256" s="285">
        <v>18.100000000000001</v>
      </c>
      <c r="E256" s="285">
        <f>D256/30*100</f>
        <v>60.333333333333336</v>
      </c>
      <c r="F256" s="286">
        <v>14420</v>
      </c>
      <c r="G256" s="285">
        <f>F256/8000%</f>
        <v>180.25</v>
      </c>
      <c r="H256" s="285"/>
      <c r="I256" s="275"/>
      <c r="J256" s="287"/>
      <c r="K256" s="281" t="s">
        <v>1</v>
      </c>
    </row>
    <row r="257" spans="1:11" s="258" customFormat="1" ht="20.45" customHeight="1" x14ac:dyDescent="0.25">
      <c r="A257" s="275">
        <v>198</v>
      </c>
      <c r="B257" s="283" t="s">
        <v>680</v>
      </c>
      <c r="C257" s="284" t="s">
        <v>697</v>
      </c>
      <c r="D257" s="275">
        <v>10.76</v>
      </c>
      <c r="E257" s="285">
        <f>D257/30*100</f>
        <v>35.86666666666666</v>
      </c>
      <c r="F257" s="286">
        <v>18528</v>
      </c>
      <c r="G257" s="285">
        <f>F257/8000%</f>
        <v>231.6</v>
      </c>
      <c r="H257" s="285"/>
      <c r="I257" s="275"/>
      <c r="J257" s="287"/>
      <c r="K257" s="281" t="s">
        <v>1</v>
      </c>
    </row>
    <row r="258" spans="1:11" s="258" customFormat="1" ht="20.45" customHeight="1" x14ac:dyDescent="0.25">
      <c r="A258" s="275">
        <v>199</v>
      </c>
      <c r="B258" s="283" t="s">
        <v>681</v>
      </c>
      <c r="C258" s="284" t="s">
        <v>698</v>
      </c>
      <c r="D258" s="275">
        <v>22.87</v>
      </c>
      <c r="E258" s="285">
        <f>D258/30*100</f>
        <v>76.233333333333348</v>
      </c>
      <c r="F258" s="286">
        <v>22831</v>
      </c>
      <c r="G258" s="285">
        <f>F258/8000%</f>
        <v>285.38749999999999</v>
      </c>
      <c r="H258" s="285"/>
      <c r="I258" s="275"/>
      <c r="J258" s="287"/>
      <c r="K258" s="281" t="s">
        <v>1</v>
      </c>
    </row>
    <row r="259" spans="1:11" s="258" customFormat="1" ht="20.45" customHeight="1" x14ac:dyDescent="0.25">
      <c r="A259" s="275">
        <v>200</v>
      </c>
      <c r="B259" s="283" t="s">
        <v>699</v>
      </c>
      <c r="C259" s="284" t="s">
        <v>700</v>
      </c>
      <c r="D259" s="275">
        <v>7.78</v>
      </c>
      <c r="E259" s="285">
        <f>D259/30*100</f>
        <v>25.933333333333337</v>
      </c>
      <c r="F259" s="286">
        <v>30627</v>
      </c>
      <c r="G259" s="285">
        <f>F259/8000%</f>
        <v>382.83749999999998</v>
      </c>
      <c r="H259" s="285"/>
      <c r="I259" s="275"/>
      <c r="J259" s="287"/>
      <c r="K259" s="281" t="s">
        <v>1</v>
      </c>
    </row>
    <row r="260" spans="1:11" s="258" customFormat="1" ht="20.45" customHeight="1" x14ac:dyDescent="0.25">
      <c r="A260" s="275"/>
      <c r="B260" s="276">
        <v>2</v>
      </c>
      <c r="C260" s="282" t="s">
        <v>683</v>
      </c>
      <c r="D260" s="275"/>
      <c r="E260" s="285"/>
      <c r="F260" s="286"/>
      <c r="G260" s="285"/>
      <c r="H260" s="285"/>
      <c r="I260" s="275"/>
      <c r="J260" s="287"/>
      <c r="K260" s="281"/>
    </row>
    <row r="261" spans="1:11" s="258" customFormat="1" ht="20.45" customHeight="1" x14ac:dyDescent="0.25">
      <c r="A261" s="275">
        <v>201</v>
      </c>
      <c r="B261" s="283" t="s">
        <v>684</v>
      </c>
      <c r="C261" s="284" t="s">
        <v>701</v>
      </c>
      <c r="D261" s="275">
        <v>2.27</v>
      </c>
      <c r="E261" s="285">
        <f>D261/5.5%</f>
        <v>41.272727272727273</v>
      </c>
      <c r="F261" s="286">
        <v>18062</v>
      </c>
      <c r="G261" s="285">
        <f>F261/5000%</f>
        <v>361.24</v>
      </c>
      <c r="H261" s="285"/>
      <c r="I261" s="275"/>
      <c r="J261" s="287"/>
      <c r="K261" s="281" t="s">
        <v>1</v>
      </c>
    </row>
    <row r="262" spans="1:11" s="258" customFormat="1" ht="20.45" customHeight="1" x14ac:dyDescent="0.25">
      <c r="A262" s="275">
        <v>202</v>
      </c>
      <c r="B262" s="283" t="s">
        <v>685</v>
      </c>
      <c r="C262" s="284" t="s">
        <v>702</v>
      </c>
      <c r="D262" s="275">
        <v>6.52</v>
      </c>
      <c r="E262" s="285">
        <f>D262/5.5%</f>
        <v>118.54545454545453</v>
      </c>
      <c r="F262" s="286">
        <v>21226</v>
      </c>
      <c r="G262" s="285">
        <f>F262/5000%</f>
        <v>424.52</v>
      </c>
      <c r="H262" s="285"/>
      <c r="I262" s="275"/>
      <c r="J262" s="287"/>
      <c r="K262" s="281" t="s">
        <v>1</v>
      </c>
    </row>
    <row r="263" spans="1:11" s="258" customFormat="1" ht="20.45" customHeight="1" x14ac:dyDescent="0.25">
      <c r="A263" s="275">
        <v>203</v>
      </c>
      <c r="B263" s="283" t="s">
        <v>686</v>
      </c>
      <c r="C263" s="284" t="s">
        <v>703</v>
      </c>
      <c r="D263" s="275">
        <v>4.97</v>
      </c>
      <c r="E263" s="285">
        <f>D263/5.5%</f>
        <v>90.36363636363636</v>
      </c>
      <c r="F263" s="286">
        <v>20077</v>
      </c>
      <c r="G263" s="285">
        <f>F263/5000%</f>
        <v>401.54</v>
      </c>
      <c r="H263" s="285"/>
      <c r="I263" s="275"/>
      <c r="J263" s="287"/>
      <c r="K263" s="281" t="s">
        <v>1</v>
      </c>
    </row>
    <row r="264" spans="1:11" s="258" customFormat="1" ht="20.45" customHeight="1" x14ac:dyDescent="0.25">
      <c r="A264" s="275">
        <v>204</v>
      </c>
      <c r="B264" s="283" t="s">
        <v>687</v>
      </c>
      <c r="C264" s="284" t="s">
        <v>704</v>
      </c>
      <c r="D264" s="275">
        <v>9.67</v>
      </c>
      <c r="E264" s="285">
        <f>D264/5.5%</f>
        <v>175.81818181818181</v>
      </c>
      <c r="F264" s="286">
        <v>22440</v>
      </c>
      <c r="G264" s="285">
        <f>F264/5000%</f>
        <v>448.8</v>
      </c>
      <c r="H264" s="285"/>
      <c r="I264" s="275"/>
      <c r="J264" s="287"/>
      <c r="K264" s="281" t="s">
        <v>1</v>
      </c>
    </row>
    <row r="265" spans="1:11" s="258" customFormat="1" ht="20.45" customHeight="1" x14ac:dyDescent="0.25">
      <c r="A265" s="275"/>
      <c r="B265" s="276" t="s">
        <v>31</v>
      </c>
      <c r="C265" s="282" t="s">
        <v>705</v>
      </c>
      <c r="D265" s="275"/>
      <c r="E265" s="285"/>
      <c r="F265" s="286"/>
      <c r="G265" s="285"/>
      <c r="H265" s="285"/>
      <c r="I265" s="275"/>
      <c r="J265" s="287"/>
      <c r="K265" s="281"/>
    </row>
    <row r="266" spans="1:11" s="258" customFormat="1" ht="20.45" customHeight="1" x14ac:dyDescent="0.25">
      <c r="A266" s="275"/>
      <c r="B266" s="276">
        <v>1</v>
      </c>
      <c r="C266" s="282" t="s">
        <v>232</v>
      </c>
      <c r="D266" s="275"/>
      <c r="E266" s="285"/>
      <c r="F266" s="286"/>
      <c r="G266" s="285"/>
      <c r="H266" s="285"/>
      <c r="I266" s="275"/>
      <c r="J266" s="287"/>
      <c r="K266" s="281"/>
    </row>
    <row r="267" spans="1:11" s="258" customFormat="1" ht="20.45" customHeight="1" x14ac:dyDescent="0.25">
      <c r="A267" s="275">
        <v>205</v>
      </c>
      <c r="B267" s="283" t="s">
        <v>678</v>
      </c>
      <c r="C267" s="284" t="s">
        <v>706</v>
      </c>
      <c r="D267" s="275">
        <v>44.15</v>
      </c>
      <c r="E267" s="285">
        <f>D267/30*100</f>
        <v>147.16666666666666</v>
      </c>
      <c r="F267" s="286">
        <v>12119</v>
      </c>
      <c r="G267" s="285">
        <f>F267/8000%</f>
        <v>151.48750000000001</v>
      </c>
      <c r="H267" s="285"/>
      <c r="I267" s="275"/>
      <c r="J267" s="287"/>
      <c r="K267" s="281" t="s">
        <v>1</v>
      </c>
    </row>
    <row r="268" spans="1:11" s="258" customFormat="1" ht="20.45" customHeight="1" x14ac:dyDescent="0.25">
      <c r="A268" s="275">
        <v>206</v>
      </c>
      <c r="B268" s="283" t="s">
        <v>680</v>
      </c>
      <c r="C268" s="284" t="s">
        <v>707</v>
      </c>
      <c r="D268" s="275">
        <v>58.57</v>
      </c>
      <c r="E268" s="285">
        <f>D268/30*100</f>
        <v>195.23333333333332</v>
      </c>
      <c r="F268" s="286">
        <v>14427</v>
      </c>
      <c r="G268" s="285">
        <f>F268/8000%</f>
        <v>180.33750000000001</v>
      </c>
      <c r="H268" s="285"/>
      <c r="I268" s="275"/>
      <c r="J268" s="287"/>
      <c r="K268" s="281" t="s">
        <v>1</v>
      </c>
    </row>
    <row r="269" spans="1:11" s="258" customFormat="1" ht="20.45" customHeight="1" x14ac:dyDescent="0.25">
      <c r="A269" s="275">
        <v>207</v>
      </c>
      <c r="B269" s="283" t="s">
        <v>681</v>
      </c>
      <c r="C269" s="284" t="s">
        <v>708</v>
      </c>
      <c r="D269" s="275">
        <v>34.659999999999997</v>
      </c>
      <c r="E269" s="285">
        <f>D269/30*100</f>
        <v>115.53333333333333</v>
      </c>
      <c r="F269" s="286">
        <v>18791</v>
      </c>
      <c r="G269" s="285">
        <f>F269/8000%</f>
        <v>234.88749999999999</v>
      </c>
      <c r="H269" s="285"/>
      <c r="I269" s="275"/>
      <c r="J269" s="287"/>
      <c r="K269" s="281" t="s">
        <v>1</v>
      </c>
    </row>
    <row r="270" spans="1:11" s="258" customFormat="1" ht="20.45" customHeight="1" x14ac:dyDescent="0.25">
      <c r="A270" s="275">
        <v>208</v>
      </c>
      <c r="B270" s="283" t="s">
        <v>699</v>
      </c>
      <c r="C270" s="284" t="s">
        <v>709</v>
      </c>
      <c r="D270" s="275">
        <v>48.18</v>
      </c>
      <c r="E270" s="285">
        <f>D270/30*100</f>
        <v>160.60000000000002</v>
      </c>
      <c r="F270" s="286">
        <v>12670</v>
      </c>
      <c r="G270" s="285">
        <f>F270/8000%</f>
        <v>158.375</v>
      </c>
      <c r="H270" s="285"/>
      <c r="I270" s="275"/>
      <c r="J270" s="287"/>
      <c r="K270" s="281" t="s">
        <v>1</v>
      </c>
    </row>
    <row r="271" spans="1:11" s="258" customFormat="1" ht="20.45" customHeight="1" x14ac:dyDescent="0.25">
      <c r="A271" s="275"/>
      <c r="B271" s="276">
        <v>2</v>
      </c>
      <c r="C271" s="282" t="s">
        <v>683</v>
      </c>
      <c r="D271" s="275"/>
      <c r="E271" s="285"/>
      <c r="F271" s="286"/>
      <c r="G271" s="285"/>
      <c r="H271" s="285"/>
      <c r="I271" s="275"/>
      <c r="J271" s="287"/>
      <c r="K271" s="281"/>
    </row>
    <row r="272" spans="1:11" s="258" customFormat="1" ht="20.45" customHeight="1" x14ac:dyDescent="0.25">
      <c r="A272" s="275">
        <v>209</v>
      </c>
      <c r="B272" s="283" t="s">
        <v>684</v>
      </c>
      <c r="C272" s="284" t="s">
        <v>710</v>
      </c>
      <c r="D272" s="275">
        <v>6.74</v>
      </c>
      <c r="E272" s="285">
        <f t="shared" ref="E272:E277" si="20">D272/5.5%</f>
        <v>122.54545454545455</v>
      </c>
      <c r="F272" s="286">
        <v>20077</v>
      </c>
      <c r="G272" s="285">
        <f t="shared" ref="G272:G277" si="21">F272/5000%</f>
        <v>401.54</v>
      </c>
      <c r="H272" s="285"/>
      <c r="I272" s="275"/>
      <c r="J272" s="287"/>
      <c r="K272" s="281" t="s">
        <v>1</v>
      </c>
    </row>
    <row r="273" spans="1:11" s="258" customFormat="1" ht="20.45" customHeight="1" x14ac:dyDescent="0.25">
      <c r="A273" s="275">
        <v>210</v>
      </c>
      <c r="B273" s="283" t="s">
        <v>685</v>
      </c>
      <c r="C273" s="284" t="s">
        <v>711</v>
      </c>
      <c r="D273" s="275">
        <v>33.29</v>
      </c>
      <c r="E273" s="285">
        <f t="shared" si="20"/>
        <v>605.27272727272725</v>
      </c>
      <c r="F273" s="286">
        <v>38291</v>
      </c>
      <c r="G273" s="285">
        <f t="shared" si="21"/>
        <v>765.82</v>
      </c>
      <c r="H273" s="285"/>
      <c r="I273" s="275"/>
      <c r="J273" s="287"/>
      <c r="K273" s="281" t="s">
        <v>1</v>
      </c>
    </row>
    <row r="274" spans="1:11" s="258" customFormat="1" ht="20.45" customHeight="1" x14ac:dyDescent="0.25">
      <c r="A274" s="275">
        <v>211</v>
      </c>
      <c r="B274" s="283" t="s">
        <v>686</v>
      </c>
      <c r="C274" s="284" t="s">
        <v>712</v>
      </c>
      <c r="D274" s="442">
        <v>30.22</v>
      </c>
      <c r="E274" s="285">
        <f t="shared" si="20"/>
        <v>549.45454545454538</v>
      </c>
      <c r="F274" s="286">
        <v>33455</v>
      </c>
      <c r="G274" s="285">
        <f t="shared" si="21"/>
        <v>669.1</v>
      </c>
      <c r="H274" s="285"/>
      <c r="I274" s="275"/>
      <c r="J274" s="287"/>
      <c r="K274" s="281" t="s">
        <v>1</v>
      </c>
    </row>
    <row r="275" spans="1:11" s="258" customFormat="1" ht="20.45" customHeight="1" x14ac:dyDescent="0.25">
      <c r="A275" s="275">
        <v>212</v>
      </c>
      <c r="B275" s="283" t="s">
        <v>687</v>
      </c>
      <c r="C275" s="284" t="s">
        <v>713</v>
      </c>
      <c r="D275" s="275">
        <v>45.15</v>
      </c>
      <c r="E275" s="285">
        <f t="shared" si="20"/>
        <v>820.90909090909088</v>
      </c>
      <c r="F275" s="286">
        <v>22921</v>
      </c>
      <c r="G275" s="285">
        <f t="shared" si="21"/>
        <v>458.42</v>
      </c>
      <c r="H275" s="285"/>
      <c r="I275" s="275"/>
      <c r="J275" s="287"/>
      <c r="K275" s="281" t="s">
        <v>1</v>
      </c>
    </row>
    <row r="276" spans="1:11" s="258" customFormat="1" ht="20.45" customHeight="1" x14ac:dyDescent="0.25">
      <c r="A276" s="275">
        <v>213</v>
      </c>
      <c r="B276" s="283" t="s">
        <v>689</v>
      </c>
      <c r="C276" s="284" t="s">
        <v>714</v>
      </c>
      <c r="D276" s="275">
        <v>12.01</v>
      </c>
      <c r="E276" s="285">
        <f t="shared" si="20"/>
        <v>218.36363636363635</v>
      </c>
      <c r="F276" s="286">
        <v>13283</v>
      </c>
      <c r="G276" s="285">
        <f t="shared" si="21"/>
        <v>265.66000000000003</v>
      </c>
      <c r="H276" s="285"/>
      <c r="I276" s="275"/>
      <c r="J276" s="287"/>
      <c r="K276" s="281" t="s">
        <v>1</v>
      </c>
    </row>
    <row r="277" spans="1:11" s="258" customFormat="1" ht="20.45" customHeight="1" x14ac:dyDescent="0.25">
      <c r="A277" s="275">
        <v>214</v>
      </c>
      <c r="B277" s="283" t="s">
        <v>691</v>
      </c>
      <c r="C277" s="284" t="s">
        <v>715</v>
      </c>
      <c r="D277" s="275">
        <v>27.16</v>
      </c>
      <c r="E277" s="285">
        <f t="shared" si="20"/>
        <v>493.81818181818181</v>
      </c>
      <c r="F277" s="286">
        <v>21764</v>
      </c>
      <c r="G277" s="285">
        <f t="shared" si="21"/>
        <v>435.28</v>
      </c>
      <c r="H277" s="285"/>
      <c r="I277" s="275"/>
      <c r="J277" s="287"/>
      <c r="K277" s="281" t="s">
        <v>1</v>
      </c>
    </row>
    <row r="278" spans="1:11" s="258" customFormat="1" ht="20.45" customHeight="1" x14ac:dyDescent="0.25">
      <c r="A278" s="275"/>
      <c r="B278" s="276" t="s">
        <v>32</v>
      </c>
      <c r="C278" s="282" t="s">
        <v>415</v>
      </c>
      <c r="D278" s="275"/>
      <c r="E278" s="285"/>
      <c r="F278" s="286"/>
      <c r="G278" s="285"/>
      <c r="H278" s="285"/>
      <c r="I278" s="275"/>
      <c r="J278" s="287"/>
      <c r="K278" s="281"/>
    </row>
    <row r="279" spans="1:11" s="258" customFormat="1" ht="20.45" customHeight="1" x14ac:dyDescent="0.25">
      <c r="A279" s="275"/>
      <c r="B279" s="276">
        <v>1</v>
      </c>
      <c r="C279" s="282" t="s">
        <v>232</v>
      </c>
      <c r="D279" s="275"/>
      <c r="E279" s="285"/>
      <c r="F279" s="286"/>
      <c r="G279" s="285"/>
      <c r="H279" s="285"/>
      <c r="I279" s="275"/>
      <c r="J279" s="287"/>
      <c r="K279" s="281"/>
    </row>
    <row r="280" spans="1:11" s="258" customFormat="1" ht="20.45" customHeight="1" x14ac:dyDescent="0.25">
      <c r="A280" s="275">
        <v>215</v>
      </c>
      <c r="B280" s="283" t="s">
        <v>678</v>
      </c>
      <c r="C280" s="284" t="s">
        <v>716</v>
      </c>
      <c r="D280" s="275">
        <v>35.82</v>
      </c>
      <c r="E280" s="285">
        <f t="shared" ref="E280:E293" si="22">D280/30*100</f>
        <v>119.39999999999999</v>
      </c>
      <c r="F280" s="286">
        <v>11035</v>
      </c>
      <c r="G280" s="285">
        <f>F280/8000%</f>
        <v>137.9375</v>
      </c>
      <c r="H280" s="285"/>
      <c r="I280" s="275"/>
      <c r="J280" s="287"/>
      <c r="K280" s="281" t="s">
        <v>1</v>
      </c>
    </row>
    <row r="281" spans="1:11" s="258" customFormat="1" ht="20.45" customHeight="1" x14ac:dyDescent="0.25">
      <c r="A281" s="275">
        <v>216</v>
      </c>
      <c r="B281" s="283" t="s">
        <v>680</v>
      </c>
      <c r="C281" s="284" t="s">
        <v>717</v>
      </c>
      <c r="D281" s="275">
        <v>73.569999999999993</v>
      </c>
      <c r="E281" s="285">
        <f t="shared" si="22"/>
        <v>245.23333333333332</v>
      </c>
      <c r="F281" s="286">
        <v>13977</v>
      </c>
      <c r="G281" s="285">
        <f t="shared" ref="G281:G293" si="23">F281/8000%</f>
        <v>174.71250000000001</v>
      </c>
      <c r="H281" s="285"/>
      <c r="I281" s="275"/>
      <c r="J281" s="287"/>
      <c r="K281" s="281" t="s">
        <v>1</v>
      </c>
    </row>
    <row r="282" spans="1:11" s="258" customFormat="1" ht="20.45" customHeight="1" x14ac:dyDescent="0.25">
      <c r="A282" s="275">
        <v>217</v>
      </c>
      <c r="B282" s="283" t="s">
        <v>681</v>
      </c>
      <c r="C282" s="284" t="s">
        <v>718</v>
      </c>
      <c r="D282" s="275">
        <v>35.46</v>
      </c>
      <c r="E282" s="285">
        <f t="shared" si="22"/>
        <v>118.19999999999999</v>
      </c>
      <c r="F282" s="286">
        <v>14639</v>
      </c>
      <c r="G282" s="285">
        <f t="shared" si="23"/>
        <v>182.98750000000001</v>
      </c>
      <c r="H282" s="285"/>
      <c r="I282" s="275"/>
      <c r="J282" s="287"/>
      <c r="K282" s="281" t="s">
        <v>1</v>
      </c>
    </row>
    <row r="283" spans="1:11" s="258" customFormat="1" ht="20.45" customHeight="1" x14ac:dyDescent="0.25">
      <c r="A283" s="275">
        <v>218</v>
      </c>
      <c r="B283" s="283" t="s">
        <v>699</v>
      </c>
      <c r="C283" s="284" t="s">
        <v>719</v>
      </c>
      <c r="D283" s="275">
        <v>29.66</v>
      </c>
      <c r="E283" s="285">
        <f t="shared" si="22"/>
        <v>98.866666666666674</v>
      </c>
      <c r="F283" s="286">
        <v>18368</v>
      </c>
      <c r="G283" s="285">
        <f t="shared" si="23"/>
        <v>229.6</v>
      </c>
      <c r="H283" s="285"/>
      <c r="I283" s="275"/>
      <c r="J283" s="287"/>
      <c r="K283" s="281" t="s">
        <v>1</v>
      </c>
    </row>
    <row r="284" spans="1:11" s="258" customFormat="1" ht="20.45" customHeight="1" x14ac:dyDescent="0.25">
      <c r="A284" s="275">
        <v>219</v>
      </c>
      <c r="B284" s="283" t="s">
        <v>720</v>
      </c>
      <c r="C284" s="284" t="s">
        <v>721</v>
      </c>
      <c r="D284" s="275">
        <v>36.72</v>
      </c>
      <c r="E284" s="285">
        <f t="shared" si="22"/>
        <v>122.39999999999999</v>
      </c>
      <c r="F284" s="286">
        <v>12071</v>
      </c>
      <c r="G284" s="285">
        <f t="shared" si="23"/>
        <v>150.88749999999999</v>
      </c>
      <c r="H284" s="285"/>
      <c r="I284" s="275"/>
      <c r="J284" s="287"/>
      <c r="K284" s="281" t="s">
        <v>1</v>
      </c>
    </row>
    <row r="285" spans="1:11" s="258" customFormat="1" ht="20.45" customHeight="1" x14ac:dyDescent="0.25">
      <c r="A285" s="275">
        <v>220</v>
      </c>
      <c r="B285" s="283" t="s">
        <v>722</v>
      </c>
      <c r="C285" s="284" t="s">
        <v>723</v>
      </c>
      <c r="D285" s="275">
        <v>36.450000000000003</v>
      </c>
      <c r="E285" s="285">
        <f t="shared" si="22"/>
        <v>121.50000000000001</v>
      </c>
      <c r="F285" s="286">
        <v>4957</v>
      </c>
      <c r="G285" s="285">
        <f t="shared" si="23"/>
        <v>61.962499999999999</v>
      </c>
      <c r="H285" s="285"/>
      <c r="I285" s="275"/>
      <c r="J285" s="287"/>
      <c r="K285" s="281" t="s">
        <v>1</v>
      </c>
    </row>
    <row r="286" spans="1:11" s="258" customFormat="1" ht="20.45" customHeight="1" x14ac:dyDescent="0.25">
      <c r="A286" s="275">
        <v>221</v>
      </c>
      <c r="B286" s="283" t="s">
        <v>724</v>
      </c>
      <c r="C286" s="284" t="s">
        <v>725</v>
      </c>
      <c r="D286" s="442">
        <v>34.979999999999997</v>
      </c>
      <c r="E286" s="285">
        <f t="shared" si="22"/>
        <v>116.6</v>
      </c>
      <c r="F286" s="286">
        <v>5461</v>
      </c>
      <c r="G286" s="285">
        <f t="shared" si="23"/>
        <v>68.262500000000003</v>
      </c>
      <c r="H286" s="285"/>
      <c r="I286" s="275"/>
      <c r="J286" s="287"/>
      <c r="K286" s="281" t="s">
        <v>1</v>
      </c>
    </row>
    <row r="287" spans="1:11" s="258" customFormat="1" ht="20.45" customHeight="1" x14ac:dyDescent="0.25">
      <c r="A287" s="275">
        <v>222</v>
      </c>
      <c r="B287" s="283" t="s">
        <v>726</v>
      </c>
      <c r="C287" s="284" t="s">
        <v>727</v>
      </c>
      <c r="D287" s="275">
        <v>21.21</v>
      </c>
      <c r="E287" s="285">
        <f t="shared" si="22"/>
        <v>70.7</v>
      </c>
      <c r="F287" s="286">
        <v>9397</v>
      </c>
      <c r="G287" s="285">
        <f t="shared" si="23"/>
        <v>117.46250000000001</v>
      </c>
      <c r="H287" s="285"/>
      <c r="I287" s="275"/>
      <c r="J287" s="287"/>
      <c r="K287" s="281" t="s">
        <v>1</v>
      </c>
    </row>
    <row r="288" spans="1:11" s="258" customFormat="1" ht="20.45" customHeight="1" x14ac:dyDescent="0.25">
      <c r="A288" s="275">
        <v>223</v>
      </c>
      <c r="B288" s="283" t="s">
        <v>728</v>
      </c>
      <c r="C288" s="284" t="s">
        <v>729</v>
      </c>
      <c r="D288" s="275">
        <v>39.86</v>
      </c>
      <c r="E288" s="285">
        <f t="shared" si="22"/>
        <v>132.86666666666667</v>
      </c>
      <c r="F288" s="286">
        <v>3977</v>
      </c>
      <c r="G288" s="285">
        <f t="shared" si="23"/>
        <v>49.712499999999999</v>
      </c>
      <c r="H288" s="285"/>
      <c r="I288" s="275"/>
      <c r="J288" s="287"/>
      <c r="K288" s="281" t="s">
        <v>1</v>
      </c>
    </row>
    <row r="289" spans="1:11" s="258" customFormat="1" ht="20.45" customHeight="1" x14ac:dyDescent="0.25">
      <c r="A289" s="275">
        <v>224</v>
      </c>
      <c r="B289" s="283" t="s">
        <v>20</v>
      </c>
      <c r="C289" s="284" t="s">
        <v>730</v>
      </c>
      <c r="D289" s="275">
        <v>21.84</v>
      </c>
      <c r="E289" s="285">
        <f t="shared" si="22"/>
        <v>72.8</v>
      </c>
      <c r="F289" s="286">
        <v>7612</v>
      </c>
      <c r="G289" s="285">
        <f t="shared" si="23"/>
        <v>95.15</v>
      </c>
      <c r="H289" s="285"/>
      <c r="I289" s="275"/>
      <c r="J289" s="287"/>
      <c r="K289" s="281" t="s">
        <v>1</v>
      </c>
    </row>
    <row r="290" spans="1:11" s="258" customFormat="1" ht="20.45" customHeight="1" x14ac:dyDescent="0.25">
      <c r="A290" s="275">
        <v>225</v>
      </c>
      <c r="B290" s="283" t="s">
        <v>21</v>
      </c>
      <c r="C290" s="284" t="s">
        <v>731</v>
      </c>
      <c r="D290" s="275">
        <v>24.21</v>
      </c>
      <c r="E290" s="285">
        <f t="shared" si="22"/>
        <v>80.7</v>
      </c>
      <c r="F290" s="286">
        <v>22302</v>
      </c>
      <c r="G290" s="285">
        <f t="shared" si="23"/>
        <v>278.77499999999998</v>
      </c>
      <c r="H290" s="285"/>
      <c r="I290" s="275"/>
      <c r="J290" s="287"/>
      <c r="K290" s="281" t="s">
        <v>1</v>
      </c>
    </row>
    <row r="291" spans="1:11" s="258" customFormat="1" ht="20.45" customHeight="1" x14ac:dyDescent="0.25">
      <c r="A291" s="275">
        <v>226</v>
      </c>
      <c r="B291" s="283" t="s">
        <v>23</v>
      </c>
      <c r="C291" s="284" t="s">
        <v>732</v>
      </c>
      <c r="D291" s="275">
        <v>67.56</v>
      </c>
      <c r="E291" s="285">
        <f t="shared" si="22"/>
        <v>225.20000000000002</v>
      </c>
      <c r="F291" s="286">
        <v>14576</v>
      </c>
      <c r="G291" s="285">
        <f t="shared" si="23"/>
        <v>182.2</v>
      </c>
      <c r="H291" s="285"/>
      <c r="I291" s="275"/>
      <c r="J291" s="287"/>
      <c r="K291" s="281" t="s">
        <v>1</v>
      </c>
    </row>
    <row r="292" spans="1:11" s="258" customFormat="1" ht="20.45" customHeight="1" x14ac:dyDescent="0.25">
      <c r="A292" s="275">
        <v>227</v>
      </c>
      <c r="B292" s="283" t="s">
        <v>24</v>
      </c>
      <c r="C292" s="284" t="s">
        <v>733</v>
      </c>
      <c r="D292" s="275">
        <v>84.67</v>
      </c>
      <c r="E292" s="285">
        <f t="shared" si="22"/>
        <v>282.23333333333335</v>
      </c>
      <c r="F292" s="286">
        <v>8894</v>
      </c>
      <c r="G292" s="285">
        <f t="shared" si="23"/>
        <v>111.175</v>
      </c>
      <c r="H292" s="285"/>
      <c r="I292" s="275"/>
      <c r="J292" s="287"/>
      <c r="K292" s="281" t="s">
        <v>1</v>
      </c>
    </row>
    <row r="293" spans="1:11" s="258" customFormat="1" ht="20.45" customHeight="1" x14ac:dyDescent="0.25">
      <c r="A293" s="275">
        <v>228</v>
      </c>
      <c r="B293" s="283" t="s">
        <v>25</v>
      </c>
      <c r="C293" s="284" t="s">
        <v>734</v>
      </c>
      <c r="D293" s="275">
        <v>32.130000000000003</v>
      </c>
      <c r="E293" s="285">
        <f t="shared" si="22"/>
        <v>107.10000000000002</v>
      </c>
      <c r="F293" s="286">
        <v>8693</v>
      </c>
      <c r="G293" s="285">
        <f t="shared" si="23"/>
        <v>108.66249999999999</v>
      </c>
      <c r="H293" s="285"/>
      <c r="I293" s="275"/>
      <c r="J293" s="287"/>
      <c r="K293" s="281" t="s">
        <v>1</v>
      </c>
    </row>
    <row r="294" spans="1:11" s="258" customFormat="1" ht="20.45" customHeight="1" x14ac:dyDescent="0.25">
      <c r="A294" s="275"/>
      <c r="B294" s="276">
        <v>2</v>
      </c>
      <c r="C294" s="282" t="s">
        <v>735</v>
      </c>
      <c r="D294" s="275"/>
      <c r="E294" s="285"/>
      <c r="F294" s="286"/>
      <c r="G294" s="285"/>
      <c r="H294" s="285"/>
      <c r="I294" s="275"/>
      <c r="J294" s="287"/>
      <c r="K294" s="281"/>
    </row>
    <row r="295" spans="1:11" s="258" customFormat="1" ht="20.45" customHeight="1" x14ac:dyDescent="0.25">
      <c r="A295" s="275">
        <v>229</v>
      </c>
      <c r="B295" s="283" t="s">
        <v>684</v>
      </c>
      <c r="C295" s="284" t="s">
        <v>736</v>
      </c>
      <c r="D295" s="275">
        <v>6.81</v>
      </c>
      <c r="E295" s="285">
        <f>D295/14%</f>
        <v>48.642857142857139</v>
      </c>
      <c r="F295" s="286">
        <v>12120</v>
      </c>
      <c r="G295" s="285">
        <f>F295/8000%</f>
        <v>151.5</v>
      </c>
      <c r="H295" s="285"/>
      <c r="I295" s="275"/>
      <c r="J295" s="287"/>
      <c r="K295" s="281" t="s">
        <v>1</v>
      </c>
    </row>
    <row r="296" spans="1:11" s="258" customFormat="1" ht="20.45" customHeight="1" x14ac:dyDescent="0.25">
      <c r="A296" s="275"/>
      <c r="B296" s="276" t="s">
        <v>35</v>
      </c>
      <c r="C296" s="282" t="s">
        <v>737</v>
      </c>
      <c r="D296" s="275"/>
      <c r="E296" s="285"/>
      <c r="F296" s="286"/>
      <c r="G296" s="285"/>
      <c r="H296" s="285"/>
      <c r="I296" s="275"/>
      <c r="J296" s="287"/>
      <c r="K296" s="281"/>
    </row>
    <row r="297" spans="1:11" s="258" customFormat="1" ht="20.45" customHeight="1" x14ac:dyDescent="0.25">
      <c r="A297" s="275"/>
      <c r="B297" s="276">
        <v>1</v>
      </c>
      <c r="C297" s="282" t="s">
        <v>232</v>
      </c>
      <c r="D297" s="275"/>
      <c r="E297" s="285"/>
      <c r="F297" s="286"/>
      <c r="G297" s="285"/>
      <c r="H297" s="285"/>
      <c r="I297" s="275"/>
      <c r="J297" s="287"/>
      <c r="K297" s="281"/>
    </row>
    <row r="298" spans="1:11" s="258" customFormat="1" ht="20.45" customHeight="1" x14ac:dyDescent="0.25">
      <c r="A298" s="275">
        <v>230</v>
      </c>
      <c r="B298" s="283" t="s">
        <v>678</v>
      </c>
      <c r="C298" s="284" t="s">
        <v>738</v>
      </c>
      <c r="D298" s="285">
        <v>126.8</v>
      </c>
      <c r="E298" s="285">
        <f t="shared" ref="E298:E307" si="24">D298/30*100</f>
        <v>422.66666666666663</v>
      </c>
      <c r="F298" s="286">
        <v>18148</v>
      </c>
      <c r="G298" s="285">
        <f>F298/8000%</f>
        <v>226.85</v>
      </c>
      <c r="H298" s="285"/>
      <c r="I298" s="275"/>
      <c r="J298" s="287"/>
      <c r="K298" s="281" t="s">
        <v>1</v>
      </c>
    </row>
    <row r="299" spans="1:11" s="258" customFormat="1" ht="20.45" customHeight="1" x14ac:dyDescent="0.25">
      <c r="A299" s="275">
        <v>231</v>
      </c>
      <c r="B299" s="283" t="s">
        <v>680</v>
      </c>
      <c r="C299" s="284" t="s">
        <v>739</v>
      </c>
      <c r="D299" s="285">
        <v>24.8</v>
      </c>
      <c r="E299" s="285">
        <f t="shared" si="24"/>
        <v>82.666666666666671</v>
      </c>
      <c r="F299" s="286">
        <v>9148</v>
      </c>
      <c r="G299" s="285">
        <f t="shared" ref="G299:G307" si="25">F299/8000%</f>
        <v>114.35</v>
      </c>
      <c r="H299" s="285"/>
      <c r="I299" s="275"/>
      <c r="J299" s="287"/>
      <c r="K299" s="281" t="s">
        <v>1</v>
      </c>
    </row>
    <row r="300" spans="1:11" s="258" customFormat="1" ht="20.45" customHeight="1" x14ac:dyDescent="0.25">
      <c r="A300" s="275">
        <v>232</v>
      </c>
      <c r="B300" s="283" t="s">
        <v>681</v>
      </c>
      <c r="C300" s="284" t="s">
        <v>740</v>
      </c>
      <c r="D300" s="275">
        <v>18.02</v>
      </c>
      <c r="E300" s="285">
        <f t="shared" si="24"/>
        <v>60.06666666666667</v>
      </c>
      <c r="F300" s="286">
        <v>23506</v>
      </c>
      <c r="G300" s="285">
        <f t="shared" si="25"/>
        <v>293.82499999999999</v>
      </c>
      <c r="H300" s="285"/>
      <c r="I300" s="275"/>
      <c r="J300" s="287"/>
      <c r="K300" s="281" t="s">
        <v>1</v>
      </c>
    </row>
    <row r="301" spans="1:11" s="258" customFormat="1" ht="20.45" customHeight="1" x14ac:dyDescent="0.25">
      <c r="A301" s="275">
        <v>233</v>
      </c>
      <c r="B301" s="283" t="s">
        <v>699</v>
      </c>
      <c r="C301" s="284" t="s">
        <v>741</v>
      </c>
      <c r="D301" s="275">
        <v>32.35</v>
      </c>
      <c r="E301" s="285">
        <f t="shared" si="24"/>
        <v>107.83333333333334</v>
      </c>
      <c r="F301" s="286">
        <v>13793</v>
      </c>
      <c r="G301" s="285">
        <f t="shared" si="25"/>
        <v>172.41249999999999</v>
      </c>
      <c r="H301" s="285"/>
      <c r="I301" s="275"/>
      <c r="J301" s="287"/>
      <c r="K301" s="281" t="s">
        <v>1</v>
      </c>
    </row>
    <row r="302" spans="1:11" s="258" customFormat="1" ht="20.45" customHeight="1" x14ac:dyDescent="0.25">
      <c r="A302" s="275">
        <v>234</v>
      </c>
      <c r="B302" s="283" t="s">
        <v>720</v>
      </c>
      <c r="C302" s="284" t="s">
        <v>742</v>
      </c>
      <c r="D302" s="285">
        <v>33.01</v>
      </c>
      <c r="E302" s="285">
        <f t="shared" si="24"/>
        <v>110.03333333333332</v>
      </c>
      <c r="F302" s="286">
        <v>11422</v>
      </c>
      <c r="G302" s="285">
        <f t="shared" si="25"/>
        <v>142.77500000000001</v>
      </c>
      <c r="H302" s="285"/>
      <c r="I302" s="275"/>
      <c r="J302" s="287"/>
      <c r="K302" s="281" t="s">
        <v>1</v>
      </c>
    </row>
    <row r="303" spans="1:11" s="258" customFormat="1" ht="20.45" customHeight="1" x14ac:dyDescent="0.25">
      <c r="A303" s="275">
        <v>235</v>
      </c>
      <c r="B303" s="283" t="s">
        <v>722</v>
      </c>
      <c r="C303" s="284" t="s">
        <v>743</v>
      </c>
      <c r="D303" s="285">
        <v>38.6</v>
      </c>
      <c r="E303" s="285">
        <f t="shared" si="24"/>
        <v>128.66666666666666</v>
      </c>
      <c r="F303" s="286">
        <v>20567</v>
      </c>
      <c r="G303" s="285">
        <f t="shared" si="25"/>
        <v>257.08749999999998</v>
      </c>
      <c r="H303" s="285"/>
      <c r="I303" s="275"/>
      <c r="J303" s="287"/>
      <c r="K303" s="281" t="s">
        <v>1</v>
      </c>
    </row>
    <row r="304" spans="1:11" s="258" customFormat="1" ht="20.45" customHeight="1" x14ac:dyDescent="0.25">
      <c r="A304" s="275">
        <v>236</v>
      </c>
      <c r="B304" s="283" t="s">
        <v>724</v>
      </c>
      <c r="C304" s="284" t="s">
        <v>744</v>
      </c>
      <c r="D304" s="275">
        <v>23.66</v>
      </c>
      <c r="E304" s="285">
        <f t="shared" si="24"/>
        <v>78.86666666666666</v>
      </c>
      <c r="F304" s="286">
        <v>9832</v>
      </c>
      <c r="G304" s="285">
        <f t="shared" si="25"/>
        <v>122.9</v>
      </c>
      <c r="H304" s="285"/>
      <c r="I304" s="275"/>
      <c r="J304" s="287"/>
      <c r="K304" s="281" t="s">
        <v>1</v>
      </c>
    </row>
    <row r="305" spans="1:11" s="258" customFormat="1" ht="20.45" customHeight="1" x14ac:dyDescent="0.25">
      <c r="A305" s="275">
        <v>237</v>
      </c>
      <c r="B305" s="283" t="s">
        <v>726</v>
      </c>
      <c r="C305" s="284" t="s">
        <v>745</v>
      </c>
      <c r="D305" s="442">
        <v>34.159999999999997</v>
      </c>
      <c r="E305" s="285">
        <f t="shared" si="24"/>
        <v>113.86666666666665</v>
      </c>
      <c r="F305" s="286">
        <v>5869</v>
      </c>
      <c r="G305" s="285">
        <f t="shared" si="25"/>
        <v>73.362499999999997</v>
      </c>
      <c r="H305" s="285"/>
      <c r="I305" s="275"/>
      <c r="J305" s="287"/>
      <c r="K305" s="281" t="s">
        <v>1</v>
      </c>
    </row>
    <row r="306" spans="1:11" s="258" customFormat="1" ht="20.45" customHeight="1" x14ac:dyDescent="0.25">
      <c r="A306" s="275">
        <v>238</v>
      </c>
      <c r="B306" s="283" t="s">
        <v>728</v>
      </c>
      <c r="C306" s="284" t="s">
        <v>746</v>
      </c>
      <c r="D306" s="275">
        <v>54.62</v>
      </c>
      <c r="E306" s="285">
        <f t="shared" si="24"/>
        <v>182.06666666666666</v>
      </c>
      <c r="F306" s="286">
        <v>13645</v>
      </c>
      <c r="G306" s="285">
        <f t="shared" si="25"/>
        <v>170.5625</v>
      </c>
      <c r="H306" s="285"/>
      <c r="I306" s="275"/>
      <c r="J306" s="287"/>
      <c r="K306" s="281" t="s">
        <v>1</v>
      </c>
    </row>
    <row r="307" spans="1:11" s="258" customFormat="1" ht="20.45" customHeight="1" x14ac:dyDescent="0.25">
      <c r="A307" s="275">
        <v>239</v>
      </c>
      <c r="B307" s="283" t="s">
        <v>20</v>
      </c>
      <c r="C307" s="284" t="s">
        <v>747</v>
      </c>
      <c r="D307" s="275">
        <v>44.61</v>
      </c>
      <c r="E307" s="285">
        <f t="shared" si="24"/>
        <v>148.69999999999999</v>
      </c>
      <c r="F307" s="286">
        <v>10509</v>
      </c>
      <c r="G307" s="285">
        <f t="shared" si="25"/>
        <v>131.36250000000001</v>
      </c>
      <c r="H307" s="285"/>
      <c r="I307" s="275"/>
      <c r="J307" s="287"/>
      <c r="K307" s="281" t="s">
        <v>1</v>
      </c>
    </row>
    <row r="308" spans="1:11" s="258" customFormat="1" ht="20.45" customHeight="1" x14ac:dyDescent="0.25">
      <c r="A308" s="275"/>
      <c r="B308" s="276">
        <v>2</v>
      </c>
      <c r="C308" s="282" t="s">
        <v>735</v>
      </c>
      <c r="D308" s="275"/>
      <c r="E308" s="285"/>
      <c r="F308" s="286"/>
      <c r="G308" s="285"/>
      <c r="H308" s="285"/>
      <c r="I308" s="275"/>
      <c r="J308" s="287"/>
      <c r="K308" s="281"/>
    </row>
    <row r="309" spans="1:11" s="258" customFormat="1" ht="20.45" customHeight="1" x14ac:dyDescent="0.25">
      <c r="A309" s="275">
        <v>240</v>
      </c>
      <c r="B309" s="283" t="s">
        <v>684</v>
      </c>
      <c r="C309" s="284" t="s">
        <v>748</v>
      </c>
      <c r="D309" s="275">
        <v>4.96</v>
      </c>
      <c r="E309" s="285">
        <f>D309/14%</f>
        <v>35.428571428571423</v>
      </c>
      <c r="F309" s="286">
        <v>8670</v>
      </c>
      <c r="G309" s="285">
        <f>F309/8000%</f>
        <v>108.375</v>
      </c>
      <c r="H309" s="285"/>
      <c r="I309" s="275"/>
      <c r="J309" s="287"/>
      <c r="K309" s="281" t="s">
        <v>1</v>
      </c>
    </row>
    <row r="310" spans="1:11" s="258" customFormat="1" ht="20.45" customHeight="1" x14ac:dyDescent="0.25">
      <c r="A310" s="275"/>
      <c r="B310" s="276" t="s">
        <v>37</v>
      </c>
      <c r="C310" s="282" t="s">
        <v>749</v>
      </c>
      <c r="D310" s="275"/>
      <c r="E310" s="285"/>
      <c r="F310" s="286"/>
      <c r="G310" s="285"/>
      <c r="H310" s="285"/>
      <c r="I310" s="275"/>
      <c r="J310" s="287"/>
      <c r="K310" s="281"/>
    </row>
    <row r="311" spans="1:11" s="258" customFormat="1" ht="20.45" customHeight="1" x14ac:dyDescent="0.25">
      <c r="A311" s="275"/>
      <c r="B311" s="276">
        <v>1</v>
      </c>
      <c r="C311" s="282" t="s">
        <v>232</v>
      </c>
      <c r="D311" s="275"/>
      <c r="E311" s="285"/>
      <c r="F311" s="286"/>
      <c r="G311" s="285"/>
      <c r="H311" s="285"/>
      <c r="I311" s="275"/>
      <c r="J311" s="287"/>
      <c r="K311" s="281"/>
    </row>
    <row r="312" spans="1:11" s="258" customFormat="1" ht="20.45" customHeight="1" x14ac:dyDescent="0.25">
      <c r="A312" s="275">
        <v>241</v>
      </c>
      <c r="B312" s="283" t="s">
        <v>678</v>
      </c>
      <c r="C312" s="284" t="s">
        <v>454</v>
      </c>
      <c r="D312" s="275">
        <v>59.21</v>
      </c>
      <c r="E312" s="285">
        <f t="shared" ref="E312:E322" si="26">D312/30*100</f>
        <v>197.36666666666667</v>
      </c>
      <c r="F312" s="286">
        <v>18533</v>
      </c>
      <c r="G312" s="285">
        <f>F312/8000%</f>
        <v>231.66249999999999</v>
      </c>
      <c r="H312" s="285"/>
      <c r="I312" s="275"/>
      <c r="J312" s="287"/>
      <c r="K312" s="281" t="s">
        <v>1</v>
      </c>
    </row>
    <row r="313" spans="1:11" s="258" customFormat="1" ht="20.45" customHeight="1" x14ac:dyDescent="0.25">
      <c r="A313" s="275">
        <v>242</v>
      </c>
      <c r="B313" s="283" t="s">
        <v>680</v>
      </c>
      <c r="C313" s="284" t="s">
        <v>541</v>
      </c>
      <c r="D313" s="275">
        <v>43.75</v>
      </c>
      <c r="E313" s="285">
        <f t="shared" si="26"/>
        <v>145.83333333333331</v>
      </c>
      <c r="F313" s="286">
        <v>11553</v>
      </c>
      <c r="G313" s="285">
        <f t="shared" ref="G313:G324" si="27">F313/8000%</f>
        <v>144.41249999999999</v>
      </c>
      <c r="H313" s="285"/>
      <c r="I313" s="275"/>
      <c r="J313" s="287"/>
      <c r="K313" s="281" t="s">
        <v>1</v>
      </c>
    </row>
    <row r="314" spans="1:11" s="258" customFormat="1" ht="20.45" customHeight="1" x14ac:dyDescent="0.25">
      <c r="A314" s="275">
        <v>243</v>
      </c>
      <c r="B314" s="283" t="s">
        <v>681</v>
      </c>
      <c r="C314" s="284" t="s">
        <v>750</v>
      </c>
      <c r="D314" s="275">
        <v>40.64</v>
      </c>
      <c r="E314" s="285">
        <f t="shared" si="26"/>
        <v>135.46666666666667</v>
      </c>
      <c r="F314" s="286">
        <v>11880</v>
      </c>
      <c r="G314" s="285">
        <f t="shared" si="27"/>
        <v>148.5</v>
      </c>
      <c r="H314" s="285"/>
      <c r="I314" s="275"/>
      <c r="J314" s="287"/>
      <c r="K314" s="281" t="s">
        <v>1</v>
      </c>
    </row>
    <row r="315" spans="1:11" s="258" customFormat="1" ht="20.45" customHeight="1" x14ac:dyDescent="0.25">
      <c r="A315" s="275">
        <v>244</v>
      </c>
      <c r="B315" s="283" t="s">
        <v>699</v>
      </c>
      <c r="C315" s="284" t="s">
        <v>498</v>
      </c>
      <c r="D315" s="275">
        <v>37.93</v>
      </c>
      <c r="E315" s="285">
        <f t="shared" si="26"/>
        <v>126.43333333333334</v>
      </c>
      <c r="F315" s="286">
        <v>8199</v>
      </c>
      <c r="G315" s="285">
        <f t="shared" si="27"/>
        <v>102.4875</v>
      </c>
      <c r="H315" s="285"/>
      <c r="I315" s="275"/>
      <c r="J315" s="287"/>
      <c r="K315" s="281" t="s">
        <v>1</v>
      </c>
    </row>
    <row r="316" spans="1:11" s="258" customFormat="1" ht="20.45" customHeight="1" x14ac:dyDescent="0.25">
      <c r="A316" s="275">
        <v>245</v>
      </c>
      <c r="B316" s="283" t="s">
        <v>720</v>
      </c>
      <c r="C316" s="284" t="s">
        <v>751</v>
      </c>
      <c r="D316" s="275">
        <v>105.31</v>
      </c>
      <c r="E316" s="285">
        <f t="shared" si="26"/>
        <v>351.03333333333336</v>
      </c>
      <c r="F316" s="286">
        <v>13584</v>
      </c>
      <c r="G316" s="285">
        <f t="shared" si="27"/>
        <v>169.8</v>
      </c>
      <c r="H316" s="285"/>
      <c r="I316" s="275"/>
      <c r="J316" s="287"/>
      <c r="K316" s="281" t="s">
        <v>1</v>
      </c>
    </row>
    <row r="317" spans="1:11" s="258" customFormat="1" ht="20.45" customHeight="1" x14ac:dyDescent="0.25">
      <c r="A317" s="275">
        <v>246</v>
      </c>
      <c r="B317" s="283" t="s">
        <v>722</v>
      </c>
      <c r="C317" s="284" t="s">
        <v>510</v>
      </c>
      <c r="D317" s="275">
        <v>86.48</v>
      </c>
      <c r="E317" s="285">
        <f t="shared" si="26"/>
        <v>288.26666666666665</v>
      </c>
      <c r="F317" s="286">
        <v>18927</v>
      </c>
      <c r="G317" s="285">
        <f t="shared" si="27"/>
        <v>236.58750000000001</v>
      </c>
      <c r="H317" s="285"/>
      <c r="I317" s="275"/>
      <c r="J317" s="287"/>
      <c r="K317" s="281" t="s">
        <v>1</v>
      </c>
    </row>
    <row r="318" spans="1:11" s="258" customFormat="1" ht="20.45" customHeight="1" x14ac:dyDescent="0.25">
      <c r="A318" s="275">
        <v>247</v>
      </c>
      <c r="B318" s="283" t="s">
        <v>724</v>
      </c>
      <c r="C318" s="284" t="s">
        <v>752</v>
      </c>
      <c r="D318" s="275">
        <v>47.84</v>
      </c>
      <c r="E318" s="285">
        <f t="shared" si="26"/>
        <v>159.46666666666667</v>
      </c>
      <c r="F318" s="286">
        <v>8655</v>
      </c>
      <c r="G318" s="285">
        <f t="shared" si="27"/>
        <v>108.1875</v>
      </c>
      <c r="H318" s="285"/>
      <c r="I318" s="275"/>
      <c r="J318" s="287"/>
      <c r="K318" s="281" t="s">
        <v>1</v>
      </c>
    </row>
    <row r="319" spans="1:11" s="258" customFormat="1" ht="20.45" customHeight="1" x14ac:dyDescent="0.25">
      <c r="A319" s="275">
        <v>248</v>
      </c>
      <c r="B319" s="283" t="s">
        <v>726</v>
      </c>
      <c r="C319" s="284" t="s">
        <v>33</v>
      </c>
      <c r="D319" s="275">
        <v>260.18</v>
      </c>
      <c r="E319" s="285">
        <f t="shared" si="26"/>
        <v>867.26666666666665</v>
      </c>
      <c r="F319" s="286">
        <v>9804</v>
      </c>
      <c r="G319" s="285">
        <f t="shared" si="27"/>
        <v>122.55</v>
      </c>
      <c r="H319" s="285"/>
      <c r="I319" s="275"/>
      <c r="J319" s="287"/>
      <c r="K319" s="281" t="s">
        <v>1</v>
      </c>
    </row>
    <row r="320" spans="1:11" s="258" customFormat="1" ht="20.45" customHeight="1" x14ac:dyDescent="0.25">
      <c r="A320" s="275">
        <v>249</v>
      </c>
      <c r="B320" s="283" t="s">
        <v>728</v>
      </c>
      <c r="C320" s="284" t="s">
        <v>753</v>
      </c>
      <c r="D320" s="275">
        <v>156.63999999999999</v>
      </c>
      <c r="E320" s="285">
        <f t="shared" si="26"/>
        <v>522.13333333333333</v>
      </c>
      <c r="F320" s="286">
        <v>14653</v>
      </c>
      <c r="G320" s="285">
        <f t="shared" si="27"/>
        <v>183.16249999999999</v>
      </c>
      <c r="H320" s="285"/>
      <c r="I320" s="275"/>
      <c r="J320" s="287"/>
      <c r="K320" s="281" t="s">
        <v>1</v>
      </c>
    </row>
    <row r="321" spans="1:11" s="258" customFormat="1" ht="20.45" customHeight="1" x14ac:dyDescent="0.25">
      <c r="A321" s="275">
        <v>250</v>
      </c>
      <c r="B321" s="283" t="s">
        <v>20</v>
      </c>
      <c r="C321" s="284" t="s">
        <v>34</v>
      </c>
      <c r="D321" s="285">
        <v>144.69999999999999</v>
      </c>
      <c r="E321" s="285">
        <f t="shared" si="26"/>
        <v>482.33333333333331</v>
      </c>
      <c r="F321" s="286">
        <v>13655</v>
      </c>
      <c r="G321" s="285">
        <f t="shared" si="27"/>
        <v>170.6875</v>
      </c>
      <c r="H321" s="285"/>
      <c r="I321" s="275"/>
      <c r="J321" s="287"/>
      <c r="K321" s="281" t="s">
        <v>1</v>
      </c>
    </row>
    <row r="322" spans="1:11" s="258" customFormat="1" ht="20.45" customHeight="1" x14ac:dyDescent="0.25">
      <c r="A322" s="275">
        <v>251</v>
      </c>
      <c r="B322" s="283" t="s">
        <v>21</v>
      </c>
      <c r="C322" s="284" t="s">
        <v>754</v>
      </c>
      <c r="D322" s="275">
        <v>112.55</v>
      </c>
      <c r="E322" s="285">
        <f t="shared" si="26"/>
        <v>375.16666666666663</v>
      </c>
      <c r="F322" s="286">
        <v>14128</v>
      </c>
      <c r="G322" s="285">
        <f t="shared" si="27"/>
        <v>176.6</v>
      </c>
      <c r="H322" s="285"/>
      <c r="I322" s="275"/>
      <c r="J322" s="287"/>
      <c r="K322" s="281" t="s">
        <v>1</v>
      </c>
    </row>
    <row r="323" spans="1:11" s="258" customFormat="1" ht="20.45" customHeight="1" x14ac:dyDescent="0.25">
      <c r="A323" s="275"/>
      <c r="B323" s="276">
        <v>2</v>
      </c>
      <c r="C323" s="282" t="s">
        <v>735</v>
      </c>
      <c r="D323" s="275"/>
      <c r="E323" s="285"/>
      <c r="F323" s="286"/>
      <c r="G323" s="285"/>
      <c r="H323" s="285"/>
      <c r="I323" s="275"/>
      <c r="J323" s="287"/>
      <c r="K323" s="281"/>
    </row>
    <row r="324" spans="1:11" s="258" customFormat="1" ht="20.45" customHeight="1" x14ac:dyDescent="0.25">
      <c r="A324" s="275">
        <v>252</v>
      </c>
      <c r="B324" s="283" t="s">
        <v>684</v>
      </c>
      <c r="C324" s="284" t="s">
        <v>755</v>
      </c>
      <c r="D324" s="275">
        <v>7.97</v>
      </c>
      <c r="E324" s="285">
        <f>D324/14%</f>
        <v>56.928571428571423</v>
      </c>
      <c r="F324" s="286">
        <v>11393</v>
      </c>
      <c r="G324" s="285">
        <f t="shared" si="27"/>
        <v>142.41249999999999</v>
      </c>
      <c r="H324" s="285"/>
      <c r="I324" s="275"/>
      <c r="J324" s="287"/>
      <c r="K324" s="281" t="s">
        <v>1</v>
      </c>
    </row>
    <row r="325" spans="1:11" s="258" customFormat="1" ht="20.45" customHeight="1" x14ac:dyDescent="0.25">
      <c r="A325" s="275"/>
      <c r="B325" s="276" t="s">
        <v>38</v>
      </c>
      <c r="C325" s="282" t="s">
        <v>756</v>
      </c>
      <c r="D325" s="275"/>
      <c r="E325" s="285"/>
      <c r="F325" s="286"/>
      <c r="G325" s="285"/>
      <c r="H325" s="285"/>
      <c r="I325" s="275"/>
      <c r="J325" s="287"/>
      <c r="K325" s="281"/>
    </row>
    <row r="326" spans="1:11" s="258" customFormat="1" ht="20.45" customHeight="1" x14ac:dyDescent="0.25">
      <c r="A326" s="275"/>
      <c r="B326" s="276">
        <v>1</v>
      </c>
      <c r="C326" s="282" t="s">
        <v>232</v>
      </c>
      <c r="D326" s="275"/>
      <c r="E326" s="285"/>
      <c r="F326" s="286"/>
      <c r="G326" s="285"/>
      <c r="H326" s="285"/>
      <c r="I326" s="275"/>
      <c r="J326" s="287"/>
      <c r="K326" s="281"/>
    </row>
    <row r="327" spans="1:11" s="258" customFormat="1" ht="20.45" customHeight="1" x14ac:dyDescent="0.25">
      <c r="A327" s="275">
        <v>253</v>
      </c>
      <c r="B327" s="283" t="s">
        <v>678</v>
      </c>
      <c r="C327" s="284" t="s">
        <v>757</v>
      </c>
      <c r="D327" s="275">
        <v>27.09</v>
      </c>
      <c r="E327" s="285">
        <f t="shared" ref="E327:E334" si="28">D327/30*100</f>
        <v>90.3</v>
      </c>
      <c r="F327" s="286">
        <v>6938</v>
      </c>
      <c r="G327" s="285">
        <f t="shared" ref="G327:G336" si="29">F327/8000%</f>
        <v>86.724999999999994</v>
      </c>
      <c r="H327" s="285"/>
      <c r="I327" s="275"/>
      <c r="J327" s="287"/>
      <c r="K327" s="281" t="s">
        <v>1</v>
      </c>
    </row>
    <row r="328" spans="1:11" s="258" customFormat="1" ht="20.45" customHeight="1" x14ac:dyDescent="0.25">
      <c r="A328" s="275">
        <v>254</v>
      </c>
      <c r="B328" s="283" t="s">
        <v>680</v>
      </c>
      <c r="C328" s="284" t="s">
        <v>758</v>
      </c>
      <c r="D328" s="275">
        <v>32.79</v>
      </c>
      <c r="E328" s="285">
        <f t="shared" si="28"/>
        <v>109.3</v>
      </c>
      <c r="F328" s="286">
        <v>2115</v>
      </c>
      <c r="G328" s="285">
        <f t="shared" si="29"/>
        <v>26.4375</v>
      </c>
      <c r="H328" s="285"/>
      <c r="I328" s="275"/>
      <c r="J328" s="287"/>
      <c r="K328" s="281" t="s">
        <v>1</v>
      </c>
    </row>
    <row r="329" spans="1:11" s="258" customFormat="1" ht="20.45" customHeight="1" x14ac:dyDescent="0.25">
      <c r="A329" s="275">
        <v>255</v>
      </c>
      <c r="B329" s="283" t="s">
        <v>681</v>
      </c>
      <c r="C329" s="284" t="s">
        <v>759</v>
      </c>
      <c r="D329" s="275">
        <v>15.03</v>
      </c>
      <c r="E329" s="285">
        <f t="shared" si="28"/>
        <v>50.1</v>
      </c>
      <c r="F329" s="286">
        <v>6532</v>
      </c>
      <c r="G329" s="285">
        <f t="shared" si="29"/>
        <v>81.650000000000006</v>
      </c>
      <c r="H329" s="285"/>
      <c r="I329" s="275"/>
      <c r="J329" s="287"/>
      <c r="K329" s="281" t="s">
        <v>1</v>
      </c>
    </row>
    <row r="330" spans="1:11" s="258" customFormat="1" ht="20.45" customHeight="1" x14ac:dyDescent="0.25">
      <c r="A330" s="275">
        <v>256</v>
      </c>
      <c r="B330" s="283" t="s">
        <v>699</v>
      </c>
      <c r="C330" s="284" t="s">
        <v>760</v>
      </c>
      <c r="D330" s="275">
        <v>36.76</v>
      </c>
      <c r="E330" s="285">
        <f t="shared" si="28"/>
        <v>122.53333333333332</v>
      </c>
      <c r="F330" s="286">
        <v>16278</v>
      </c>
      <c r="G330" s="285">
        <f t="shared" si="29"/>
        <v>203.47499999999999</v>
      </c>
      <c r="H330" s="285"/>
      <c r="I330" s="275"/>
      <c r="J330" s="287"/>
      <c r="K330" s="281" t="s">
        <v>1</v>
      </c>
    </row>
    <row r="331" spans="1:11" s="258" customFormat="1" ht="20.45" customHeight="1" x14ac:dyDescent="0.25">
      <c r="A331" s="275">
        <v>257</v>
      </c>
      <c r="B331" s="283" t="s">
        <v>720</v>
      </c>
      <c r="C331" s="284" t="s">
        <v>761</v>
      </c>
      <c r="D331" s="275">
        <v>28.44</v>
      </c>
      <c r="E331" s="285">
        <f t="shared" si="28"/>
        <v>94.800000000000011</v>
      </c>
      <c r="F331" s="286">
        <v>7135</v>
      </c>
      <c r="G331" s="285">
        <f t="shared" si="29"/>
        <v>89.1875</v>
      </c>
      <c r="H331" s="285"/>
      <c r="I331" s="275"/>
      <c r="J331" s="287"/>
      <c r="K331" s="281" t="s">
        <v>1</v>
      </c>
    </row>
    <row r="332" spans="1:11" s="258" customFormat="1" ht="20.45" customHeight="1" x14ac:dyDescent="0.25">
      <c r="A332" s="275">
        <v>258</v>
      </c>
      <c r="B332" s="283" t="s">
        <v>722</v>
      </c>
      <c r="C332" s="284" t="s">
        <v>762</v>
      </c>
      <c r="D332" s="285">
        <v>42.8</v>
      </c>
      <c r="E332" s="285">
        <f t="shared" si="28"/>
        <v>142.66666666666666</v>
      </c>
      <c r="F332" s="286">
        <v>9460</v>
      </c>
      <c r="G332" s="285">
        <f t="shared" si="29"/>
        <v>118.25</v>
      </c>
      <c r="H332" s="285"/>
      <c r="I332" s="275"/>
      <c r="J332" s="287"/>
      <c r="K332" s="281" t="s">
        <v>1</v>
      </c>
    </row>
    <row r="333" spans="1:11" s="258" customFormat="1" ht="20.45" customHeight="1" x14ac:dyDescent="0.25">
      <c r="A333" s="275">
        <v>259</v>
      </c>
      <c r="B333" s="283" t="s">
        <v>724</v>
      </c>
      <c r="C333" s="284" t="s">
        <v>520</v>
      </c>
      <c r="D333" s="275">
        <v>22.14</v>
      </c>
      <c r="E333" s="285">
        <f t="shared" si="28"/>
        <v>73.8</v>
      </c>
      <c r="F333" s="286">
        <v>10851</v>
      </c>
      <c r="G333" s="285">
        <f t="shared" si="29"/>
        <v>135.63749999999999</v>
      </c>
      <c r="H333" s="285"/>
      <c r="I333" s="275"/>
      <c r="J333" s="287"/>
      <c r="K333" s="281" t="s">
        <v>1</v>
      </c>
    </row>
    <row r="334" spans="1:11" s="258" customFormat="1" ht="20.45" customHeight="1" x14ac:dyDescent="0.25">
      <c r="A334" s="275">
        <v>260</v>
      </c>
      <c r="B334" s="283" t="s">
        <v>726</v>
      </c>
      <c r="C334" s="284" t="s">
        <v>574</v>
      </c>
      <c r="D334" s="275">
        <v>25.89</v>
      </c>
      <c r="E334" s="285">
        <f t="shared" si="28"/>
        <v>86.3</v>
      </c>
      <c r="F334" s="286">
        <v>13557</v>
      </c>
      <c r="G334" s="285">
        <f t="shared" si="29"/>
        <v>169.46250000000001</v>
      </c>
      <c r="H334" s="285"/>
      <c r="I334" s="275"/>
      <c r="J334" s="287"/>
      <c r="K334" s="281" t="s">
        <v>1</v>
      </c>
    </row>
    <row r="335" spans="1:11" s="258" customFormat="1" ht="20.45" customHeight="1" x14ac:dyDescent="0.25">
      <c r="A335" s="275"/>
      <c r="B335" s="276">
        <v>2</v>
      </c>
      <c r="C335" s="282" t="s">
        <v>735</v>
      </c>
      <c r="D335" s="275"/>
      <c r="E335" s="285"/>
      <c r="F335" s="286"/>
      <c r="G335" s="285"/>
      <c r="H335" s="285"/>
      <c r="I335" s="275"/>
      <c r="J335" s="287"/>
      <c r="K335" s="281"/>
    </row>
    <row r="336" spans="1:11" s="258" customFormat="1" ht="20.45" customHeight="1" x14ac:dyDescent="0.25">
      <c r="A336" s="275">
        <v>261</v>
      </c>
      <c r="B336" s="283" t="s">
        <v>684</v>
      </c>
      <c r="C336" s="284" t="s">
        <v>763</v>
      </c>
      <c r="D336" s="275">
        <v>6.58</v>
      </c>
      <c r="E336" s="285">
        <f>D336/14%</f>
        <v>46.999999999999993</v>
      </c>
      <c r="F336" s="286">
        <v>9933</v>
      </c>
      <c r="G336" s="285">
        <f t="shared" si="29"/>
        <v>124.16249999999999</v>
      </c>
      <c r="H336" s="285"/>
      <c r="I336" s="275"/>
      <c r="J336" s="287"/>
      <c r="K336" s="281" t="s">
        <v>1</v>
      </c>
    </row>
    <row r="337" spans="1:11" s="258" customFormat="1" ht="20.45" customHeight="1" x14ac:dyDescent="0.25">
      <c r="A337" s="275"/>
      <c r="B337" s="276" t="s">
        <v>39</v>
      </c>
      <c r="C337" s="282" t="s">
        <v>764</v>
      </c>
      <c r="D337" s="275"/>
      <c r="E337" s="285"/>
      <c r="F337" s="286"/>
      <c r="G337" s="285"/>
      <c r="H337" s="285"/>
      <c r="I337" s="275"/>
      <c r="J337" s="287"/>
      <c r="K337" s="281"/>
    </row>
    <row r="338" spans="1:11" s="258" customFormat="1" ht="20.45" customHeight="1" x14ac:dyDescent="0.25">
      <c r="A338" s="275"/>
      <c r="B338" s="276">
        <v>1</v>
      </c>
      <c r="C338" s="282" t="s">
        <v>232</v>
      </c>
      <c r="D338" s="275"/>
      <c r="E338" s="285"/>
      <c r="F338" s="286"/>
      <c r="G338" s="285"/>
      <c r="H338" s="285"/>
      <c r="I338" s="275"/>
      <c r="J338" s="287"/>
      <c r="K338" s="281"/>
    </row>
    <row r="339" spans="1:11" s="258" customFormat="1" ht="20.45" customHeight="1" x14ac:dyDescent="0.25">
      <c r="A339" s="275">
        <v>262</v>
      </c>
      <c r="B339" s="283" t="s">
        <v>678</v>
      </c>
      <c r="C339" s="284" t="s">
        <v>181</v>
      </c>
      <c r="D339" s="275">
        <v>170.35</v>
      </c>
      <c r="E339" s="285">
        <f t="shared" ref="E339:E347" si="30">D339/30*100</f>
        <v>567.83333333333326</v>
      </c>
      <c r="F339" s="286">
        <v>12688</v>
      </c>
      <c r="G339" s="285">
        <f>F339/8000%</f>
        <v>158.6</v>
      </c>
      <c r="H339" s="285"/>
      <c r="I339" s="275"/>
      <c r="J339" s="287"/>
      <c r="K339" s="281" t="s">
        <v>1</v>
      </c>
    </row>
    <row r="340" spans="1:11" s="258" customFormat="1" ht="20.45" customHeight="1" x14ac:dyDescent="0.25">
      <c r="A340" s="275">
        <v>263</v>
      </c>
      <c r="B340" s="283" t="s">
        <v>680</v>
      </c>
      <c r="C340" s="284" t="s">
        <v>765</v>
      </c>
      <c r="D340" s="275">
        <v>87.26</v>
      </c>
      <c r="E340" s="285">
        <f t="shared" si="30"/>
        <v>290.86666666666667</v>
      </c>
      <c r="F340" s="286">
        <v>4122</v>
      </c>
      <c r="G340" s="285">
        <f t="shared" ref="G340:G361" si="31">F340/8000%</f>
        <v>51.524999999999999</v>
      </c>
      <c r="H340" s="285"/>
      <c r="I340" s="275"/>
      <c r="J340" s="287"/>
      <c r="K340" s="281" t="s">
        <v>1</v>
      </c>
    </row>
    <row r="341" spans="1:11" s="258" customFormat="1" ht="20.45" customHeight="1" x14ac:dyDescent="0.25">
      <c r="A341" s="275">
        <v>264</v>
      </c>
      <c r="B341" s="283" t="s">
        <v>681</v>
      </c>
      <c r="C341" s="284" t="s">
        <v>496</v>
      </c>
      <c r="D341" s="275">
        <v>178.55</v>
      </c>
      <c r="E341" s="285">
        <f t="shared" si="30"/>
        <v>595.16666666666674</v>
      </c>
      <c r="F341" s="286">
        <v>6663</v>
      </c>
      <c r="G341" s="285">
        <f t="shared" si="31"/>
        <v>83.287499999999994</v>
      </c>
      <c r="H341" s="285"/>
      <c r="I341" s="275"/>
      <c r="J341" s="287"/>
      <c r="K341" s="281" t="s">
        <v>1</v>
      </c>
    </row>
    <row r="342" spans="1:11" s="258" customFormat="1" ht="20.45" customHeight="1" x14ac:dyDescent="0.25">
      <c r="A342" s="275">
        <v>265</v>
      </c>
      <c r="B342" s="283" t="s">
        <v>699</v>
      </c>
      <c r="C342" s="284" t="s">
        <v>766</v>
      </c>
      <c r="D342" s="275">
        <v>111.71</v>
      </c>
      <c r="E342" s="285">
        <f t="shared" si="30"/>
        <v>372.36666666666667</v>
      </c>
      <c r="F342" s="286">
        <v>15605</v>
      </c>
      <c r="G342" s="285">
        <f t="shared" si="31"/>
        <v>195.0625</v>
      </c>
      <c r="H342" s="285"/>
      <c r="I342" s="275"/>
      <c r="J342" s="287"/>
      <c r="K342" s="281" t="s">
        <v>1</v>
      </c>
    </row>
    <row r="343" spans="1:11" s="258" customFormat="1" ht="20.45" customHeight="1" x14ac:dyDescent="0.25">
      <c r="A343" s="275">
        <v>266</v>
      </c>
      <c r="B343" s="283" t="s">
        <v>720</v>
      </c>
      <c r="C343" s="284" t="s">
        <v>767</v>
      </c>
      <c r="D343" s="275">
        <v>57.88</v>
      </c>
      <c r="E343" s="285">
        <f t="shared" si="30"/>
        <v>192.93333333333334</v>
      </c>
      <c r="F343" s="286">
        <v>12760</v>
      </c>
      <c r="G343" s="285">
        <f t="shared" si="31"/>
        <v>159.5</v>
      </c>
      <c r="H343" s="285"/>
      <c r="I343" s="275"/>
      <c r="J343" s="287"/>
      <c r="K343" s="281" t="s">
        <v>1</v>
      </c>
    </row>
    <row r="344" spans="1:11" s="258" customFormat="1" ht="20.45" customHeight="1" x14ac:dyDescent="0.25">
      <c r="A344" s="275">
        <v>267</v>
      </c>
      <c r="B344" s="283" t="s">
        <v>722</v>
      </c>
      <c r="C344" s="284" t="s">
        <v>768</v>
      </c>
      <c r="D344" s="275">
        <v>91.51</v>
      </c>
      <c r="E344" s="285">
        <f t="shared" si="30"/>
        <v>305.03333333333336</v>
      </c>
      <c r="F344" s="286">
        <v>9337</v>
      </c>
      <c r="G344" s="285">
        <f t="shared" si="31"/>
        <v>116.71250000000001</v>
      </c>
      <c r="H344" s="285"/>
      <c r="I344" s="275"/>
      <c r="J344" s="287"/>
      <c r="K344" s="281" t="s">
        <v>1</v>
      </c>
    </row>
    <row r="345" spans="1:11" s="258" customFormat="1" ht="20.45" customHeight="1" x14ac:dyDescent="0.25">
      <c r="A345" s="275">
        <v>268</v>
      </c>
      <c r="B345" s="283" t="s">
        <v>724</v>
      </c>
      <c r="C345" s="284" t="s">
        <v>769</v>
      </c>
      <c r="D345" s="275">
        <v>63.87</v>
      </c>
      <c r="E345" s="285">
        <f t="shared" si="30"/>
        <v>212.9</v>
      </c>
      <c r="F345" s="286">
        <v>15242</v>
      </c>
      <c r="G345" s="285">
        <f t="shared" si="31"/>
        <v>190.52500000000001</v>
      </c>
      <c r="H345" s="285"/>
      <c r="I345" s="275"/>
      <c r="J345" s="287"/>
      <c r="K345" s="281" t="s">
        <v>1</v>
      </c>
    </row>
    <row r="346" spans="1:11" s="258" customFormat="1" ht="20.45" customHeight="1" x14ac:dyDescent="0.25">
      <c r="A346" s="275">
        <v>269</v>
      </c>
      <c r="B346" s="283" t="s">
        <v>726</v>
      </c>
      <c r="C346" s="284" t="s">
        <v>770</v>
      </c>
      <c r="D346" s="275">
        <v>42.68</v>
      </c>
      <c r="E346" s="285">
        <f t="shared" si="30"/>
        <v>142.26666666666668</v>
      </c>
      <c r="F346" s="286">
        <v>12314</v>
      </c>
      <c r="G346" s="285">
        <f t="shared" si="31"/>
        <v>153.92500000000001</v>
      </c>
      <c r="H346" s="285"/>
      <c r="I346" s="275"/>
      <c r="J346" s="287"/>
      <c r="K346" s="281" t="s">
        <v>1</v>
      </c>
    </row>
    <row r="347" spans="1:11" s="258" customFormat="1" ht="20.45" customHeight="1" x14ac:dyDescent="0.25">
      <c r="A347" s="275">
        <v>270</v>
      </c>
      <c r="B347" s="283" t="s">
        <v>728</v>
      </c>
      <c r="C347" s="284" t="s">
        <v>771</v>
      </c>
      <c r="D347" s="275">
        <v>49.35</v>
      </c>
      <c r="E347" s="285">
        <f t="shared" si="30"/>
        <v>164.5</v>
      </c>
      <c r="F347" s="286">
        <v>12585</v>
      </c>
      <c r="G347" s="285">
        <f t="shared" si="31"/>
        <v>157.3125</v>
      </c>
      <c r="H347" s="285"/>
      <c r="I347" s="275"/>
      <c r="J347" s="287"/>
      <c r="K347" s="281" t="s">
        <v>1</v>
      </c>
    </row>
    <row r="348" spans="1:11" s="258" customFormat="1" ht="20.45" customHeight="1" x14ac:dyDescent="0.25">
      <c r="A348" s="275"/>
      <c r="B348" s="276">
        <v>2</v>
      </c>
      <c r="C348" s="282" t="s">
        <v>735</v>
      </c>
      <c r="D348" s="275"/>
      <c r="E348" s="285"/>
      <c r="F348" s="286"/>
      <c r="G348" s="285"/>
      <c r="H348" s="285"/>
      <c r="I348" s="275"/>
      <c r="J348" s="287"/>
      <c r="K348" s="281"/>
    </row>
    <row r="349" spans="1:11" s="258" customFormat="1" ht="20.45" customHeight="1" x14ac:dyDescent="0.25">
      <c r="A349" s="275">
        <v>271</v>
      </c>
      <c r="B349" s="283" t="s">
        <v>684</v>
      </c>
      <c r="C349" s="284" t="s">
        <v>772</v>
      </c>
      <c r="D349" s="275">
        <v>8.2799999999999994</v>
      </c>
      <c r="E349" s="285">
        <f>D349/14%</f>
        <v>59.142857142857132</v>
      </c>
      <c r="F349" s="286">
        <v>17348</v>
      </c>
      <c r="G349" s="285">
        <f t="shared" si="31"/>
        <v>216.85</v>
      </c>
      <c r="H349" s="285"/>
      <c r="I349" s="275"/>
      <c r="J349" s="287"/>
      <c r="K349" s="281" t="s">
        <v>1</v>
      </c>
    </row>
    <row r="350" spans="1:11" s="258" customFormat="1" ht="20.45" customHeight="1" x14ac:dyDescent="0.25">
      <c r="A350" s="275"/>
      <c r="B350" s="276" t="s">
        <v>41</v>
      </c>
      <c r="C350" s="282" t="s">
        <v>773</v>
      </c>
      <c r="D350" s="275"/>
      <c r="E350" s="285"/>
      <c r="F350" s="286"/>
      <c r="G350" s="285"/>
      <c r="H350" s="285"/>
      <c r="I350" s="275"/>
      <c r="J350" s="287"/>
      <c r="K350" s="281"/>
    </row>
    <row r="351" spans="1:11" s="258" customFormat="1" ht="20.45" customHeight="1" x14ac:dyDescent="0.25">
      <c r="A351" s="275"/>
      <c r="B351" s="276">
        <v>1</v>
      </c>
      <c r="C351" s="282" t="s">
        <v>232</v>
      </c>
      <c r="D351" s="275"/>
      <c r="E351" s="285"/>
      <c r="F351" s="286"/>
      <c r="G351" s="285"/>
      <c r="H351" s="285"/>
      <c r="I351" s="275"/>
      <c r="J351" s="287"/>
      <c r="K351" s="281"/>
    </row>
    <row r="352" spans="1:11" s="258" customFormat="1" ht="20.45" customHeight="1" x14ac:dyDescent="0.25">
      <c r="A352" s="275">
        <v>272</v>
      </c>
      <c r="B352" s="283" t="s">
        <v>678</v>
      </c>
      <c r="C352" s="284" t="s">
        <v>566</v>
      </c>
      <c r="D352" s="275">
        <v>72.69</v>
      </c>
      <c r="E352" s="285">
        <f t="shared" ref="E352:E359" si="32">D352/30*100</f>
        <v>242.3</v>
      </c>
      <c r="F352" s="286">
        <v>26450</v>
      </c>
      <c r="G352" s="285">
        <f t="shared" si="31"/>
        <v>330.625</v>
      </c>
      <c r="H352" s="285"/>
      <c r="I352" s="275"/>
      <c r="J352" s="287"/>
      <c r="K352" s="281" t="s">
        <v>1</v>
      </c>
    </row>
    <row r="353" spans="1:11" s="258" customFormat="1" ht="20.45" customHeight="1" x14ac:dyDescent="0.25">
      <c r="A353" s="275">
        <v>273</v>
      </c>
      <c r="B353" s="283" t="s">
        <v>680</v>
      </c>
      <c r="C353" s="284" t="s">
        <v>774</v>
      </c>
      <c r="D353" s="275">
        <v>26.37</v>
      </c>
      <c r="E353" s="285">
        <f t="shared" si="32"/>
        <v>87.9</v>
      </c>
      <c r="F353" s="286">
        <v>18089</v>
      </c>
      <c r="G353" s="285">
        <f t="shared" si="31"/>
        <v>226.11250000000001</v>
      </c>
      <c r="H353" s="285"/>
      <c r="I353" s="275"/>
      <c r="J353" s="287"/>
      <c r="K353" s="281" t="s">
        <v>1</v>
      </c>
    </row>
    <row r="354" spans="1:11" s="258" customFormat="1" ht="20.45" customHeight="1" x14ac:dyDescent="0.25">
      <c r="A354" s="275">
        <v>274</v>
      </c>
      <c r="B354" s="283" t="s">
        <v>681</v>
      </c>
      <c r="C354" s="284" t="s">
        <v>635</v>
      </c>
      <c r="D354" s="275">
        <v>38.75</v>
      </c>
      <c r="E354" s="285">
        <f t="shared" si="32"/>
        <v>129.16666666666669</v>
      </c>
      <c r="F354" s="286">
        <v>20736</v>
      </c>
      <c r="G354" s="285">
        <f t="shared" si="31"/>
        <v>259.2</v>
      </c>
      <c r="H354" s="285"/>
      <c r="I354" s="275"/>
      <c r="J354" s="287"/>
      <c r="K354" s="281" t="s">
        <v>1</v>
      </c>
    </row>
    <row r="355" spans="1:11" s="258" customFormat="1" ht="20.45" customHeight="1" x14ac:dyDescent="0.25">
      <c r="A355" s="275">
        <v>275</v>
      </c>
      <c r="B355" s="283" t="s">
        <v>699</v>
      </c>
      <c r="C355" s="284" t="s">
        <v>775</v>
      </c>
      <c r="D355" s="275">
        <v>35.83</v>
      </c>
      <c r="E355" s="285">
        <f t="shared" si="32"/>
        <v>119.43333333333332</v>
      </c>
      <c r="F355" s="286">
        <v>19607</v>
      </c>
      <c r="G355" s="285">
        <f t="shared" si="31"/>
        <v>245.08750000000001</v>
      </c>
      <c r="H355" s="285"/>
      <c r="I355" s="275"/>
      <c r="J355" s="287"/>
      <c r="K355" s="281" t="s">
        <v>1</v>
      </c>
    </row>
    <row r="356" spans="1:11" s="258" customFormat="1" ht="20.45" customHeight="1" x14ac:dyDescent="0.25">
      <c r="A356" s="275">
        <v>276</v>
      </c>
      <c r="B356" s="283" t="s">
        <v>720</v>
      </c>
      <c r="C356" s="284" t="s">
        <v>776</v>
      </c>
      <c r="D356" s="275">
        <v>20.87</v>
      </c>
      <c r="E356" s="285">
        <f t="shared" si="32"/>
        <v>69.566666666666663</v>
      </c>
      <c r="F356" s="286">
        <v>13068</v>
      </c>
      <c r="G356" s="285">
        <f t="shared" si="31"/>
        <v>163.35</v>
      </c>
      <c r="H356" s="285"/>
      <c r="I356" s="275"/>
      <c r="J356" s="287"/>
      <c r="K356" s="281" t="s">
        <v>1</v>
      </c>
    </row>
    <row r="357" spans="1:11" s="258" customFormat="1" ht="20.45" customHeight="1" x14ac:dyDescent="0.25">
      <c r="A357" s="275">
        <v>277</v>
      </c>
      <c r="B357" s="283" t="s">
        <v>722</v>
      </c>
      <c r="C357" s="284" t="s">
        <v>588</v>
      </c>
      <c r="D357" s="285">
        <v>23.1</v>
      </c>
      <c r="E357" s="285">
        <f t="shared" si="32"/>
        <v>77</v>
      </c>
      <c r="F357" s="286">
        <v>15590</v>
      </c>
      <c r="G357" s="285">
        <f t="shared" si="31"/>
        <v>194.875</v>
      </c>
      <c r="H357" s="285"/>
      <c r="I357" s="275"/>
      <c r="J357" s="287"/>
      <c r="K357" s="281" t="s">
        <v>1</v>
      </c>
    </row>
    <row r="358" spans="1:11" s="258" customFormat="1" ht="20.45" customHeight="1" x14ac:dyDescent="0.25">
      <c r="A358" s="275">
        <v>278</v>
      </c>
      <c r="B358" s="283" t="s">
        <v>724</v>
      </c>
      <c r="C358" s="284" t="s">
        <v>777</v>
      </c>
      <c r="D358" s="275">
        <v>11.27</v>
      </c>
      <c r="E358" s="285">
        <f t="shared" si="32"/>
        <v>37.566666666666663</v>
      </c>
      <c r="F358" s="286">
        <v>10309</v>
      </c>
      <c r="G358" s="285">
        <f t="shared" si="31"/>
        <v>128.86250000000001</v>
      </c>
      <c r="H358" s="285"/>
      <c r="I358" s="275"/>
      <c r="J358" s="287"/>
      <c r="K358" s="281" t="s">
        <v>1</v>
      </c>
    </row>
    <row r="359" spans="1:11" s="258" customFormat="1" ht="20.45" customHeight="1" x14ac:dyDescent="0.25">
      <c r="A359" s="275">
        <v>279</v>
      </c>
      <c r="B359" s="283" t="s">
        <v>726</v>
      </c>
      <c r="C359" s="284" t="s">
        <v>778</v>
      </c>
      <c r="D359" s="275">
        <v>25.07</v>
      </c>
      <c r="E359" s="285">
        <f t="shared" si="32"/>
        <v>83.566666666666663</v>
      </c>
      <c r="F359" s="286">
        <v>22197</v>
      </c>
      <c r="G359" s="285">
        <f t="shared" si="31"/>
        <v>277.46249999999998</v>
      </c>
      <c r="H359" s="285"/>
      <c r="I359" s="275"/>
      <c r="J359" s="287"/>
      <c r="K359" s="281" t="s">
        <v>1</v>
      </c>
    </row>
    <row r="360" spans="1:11" s="258" customFormat="1" ht="20.45" customHeight="1" x14ac:dyDescent="0.25">
      <c r="A360" s="275"/>
      <c r="B360" s="276">
        <v>2</v>
      </c>
      <c r="C360" s="282" t="s">
        <v>735</v>
      </c>
      <c r="D360" s="275"/>
      <c r="E360" s="285"/>
      <c r="F360" s="286"/>
      <c r="G360" s="285"/>
      <c r="H360" s="285"/>
      <c r="I360" s="275"/>
      <c r="J360" s="287"/>
      <c r="K360" s="281"/>
    </row>
    <row r="361" spans="1:11" s="258" customFormat="1" ht="20.45" customHeight="1" x14ac:dyDescent="0.25">
      <c r="A361" s="275">
        <v>280</v>
      </c>
      <c r="B361" s="283" t="s">
        <v>684</v>
      </c>
      <c r="C361" s="284" t="s">
        <v>779</v>
      </c>
      <c r="D361" s="275">
        <v>6.01</v>
      </c>
      <c r="E361" s="285">
        <f>D361/14%</f>
        <v>42.928571428571423</v>
      </c>
      <c r="F361" s="286">
        <v>30860</v>
      </c>
      <c r="G361" s="285">
        <f t="shared" si="31"/>
        <v>385.75</v>
      </c>
      <c r="H361" s="285"/>
      <c r="I361" s="275"/>
      <c r="J361" s="287"/>
      <c r="K361" s="281" t="s">
        <v>1</v>
      </c>
    </row>
  </sheetData>
  <mergeCells count="14">
    <mergeCell ref="M6:N6"/>
    <mergeCell ref="P6:Q6"/>
    <mergeCell ref="A8:B8"/>
    <mergeCell ref="A1:C1"/>
    <mergeCell ref="A3:K3"/>
    <mergeCell ref="A4:K4"/>
    <mergeCell ref="A6:B7"/>
    <mergeCell ref="C6:C7"/>
    <mergeCell ref="D6:E6"/>
    <mergeCell ref="F6:G6"/>
    <mergeCell ref="H6:H7"/>
    <mergeCell ref="I6:I7"/>
    <mergeCell ref="J6:J7"/>
    <mergeCell ref="K6:K7"/>
  </mergeCells>
  <printOptions horizontalCentered="1"/>
  <pageMargins left="0.511811023622047" right="0.43307086614173201" top="0.511811023622047" bottom="0.511811023622047" header="0.31496062992126" footer="0.31496062992126"/>
  <pageSetup paperSize="9" scale="85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0"/>
  <sheetViews>
    <sheetView zoomScale="55" zoomScaleNormal="55" zoomScalePageLayoutView="70" workbookViewId="0">
      <selection activeCell="A4" sqref="A4:J4"/>
    </sheetView>
  </sheetViews>
  <sheetFormatPr defaultColWidth="9.42578125" defaultRowHeight="15.75" x14ac:dyDescent="0.25"/>
  <cols>
    <col min="1" max="1" width="7.28515625" style="17" customWidth="1"/>
    <col min="2" max="2" width="20.42578125" style="17" customWidth="1"/>
    <col min="3" max="3" width="38.140625" style="17" customWidth="1"/>
    <col min="4" max="4" width="19.140625" style="17" customWidth="1"/>
    <col min="5" max="5" width="17.140625" style="17" customWidth="1"/>
    <col min="6" max="6" width="18.5703125" style="17" customWidth="1"/>
    <col min="7" max="7" width="20.140625" style="17" customWidth="1"/>
    <col min="8" max="8" width="23" style="17" customWidth="1"/>
    <col min="9" max="9" width="19" style="17" customWidth="1"/>
    <col min="10" max="10" width="18.28515625" style="17" customWidth="1"/>
    <col min="11" max="12" width="9.42578125" style="17"/>
    <col min="13" max="28" width="0" style="17" hidden="1" customWidth="1"/>
    <col min="29" max="16384" width="9.42578125" style="17"/>
  </cols>
  <sheetData>
    <row r="1" spans="1:18" ht="23.65" customHeight="1" x14ac:dyDescent="0.3">
      <c r="A1" s="454"/>
      <c r="B1" s="454"/>
      <c r="C1" s="165"/>
      <c r="D1" s="463" t="s">
        <v>223</v>
      </c>
      <c r="E1" s="464"/>
      <c r="F1" s="464"/>
      <c r="G1" s="464"/>
      <c r="H1" s="166"/>
      <c r="I1" s="166"/>
      <c r="J1" s="167"/>
    </row>
    <row r="2" spans="1:18" ht="22.15" customHeight="1" x14ac:dyDescent="0.3">
      <c r="A2" s="166"/>
      <c r="B2" s="166"/>
      <c r="C2" s="166"/>
      <c r="D2" s="166"/>
      <c r="E2" s="166"/>
      <c r="F2" s="166"/>
      <c r="G2" s="166"/>
      <c r="H2" s="166"/>
      <c r="I2" s="166"/>
      <c r="J2" s="166"/>
    </row>
    <row r="3" spans="1:18" ht="22.15" customHeight="1" x14ac:dyDescent="0.25">
      <c r="A3" s="455" t="s">
        <v>42</v>
      </c>
      <c r="B3" s="455"/>
      <c r="C3" s="455"/>
      <c r="D3" s="455"/>
      <c r="E3" s="455"/>
      <c r="F3" s="455"/>
      <c r="G3" s="455"/>
      <c r="H3" s="455"/>
      <c r="I3" s="455"/>
      <c r="J3" s="455"/>
      <c r="K3" s="18"/>
      <c r="L3" s="18"/>
      <c r="M3" s="18"/>
      <c r="N3" s="18"/>
      <c r="O3" s="18"/>
      <c r="P3" s="18"/>
      <c r="Q3" s="18"/>
      <c r="R3" s="18"/>
    </row>
    <row r="4" spans="1:18" ht="20.25" x14ac:dyDescent="0.25">
      <c r="A4" s="456" t="s">
        <v>224</v>
      </c>
      <c r="B4" s="457"/>
      <c r="C4" s="457"/>
      <c r="D4" s="457"/>
      <c r="E4" s="457"/>
      <c r="F4" s="457"/>
      <c r="G4" s="457"/>
      <c r="H4" s="457"/>
      <c r="I4" s="457"/>
      <c r="J4" s="457"/>
    </row>
    <row r="6" spans="1:18" ht="31.9" customHeight="1" x14ac:dyDescent="0.25">
      <c r="A6" s="458" t="s">
        <v>4</v>
      </c>
      <c r="B6" s="459" t="s">
        <v>5</v>
      </c>
      <c r="C6" s="460"/>
      <c r="D6" s="458" t="s">
        <v>6</v>
      </c>
      <c r="E6" s="458"/>
      <c r="F6" s="458" t="s">
        <v>7</v>
      </c>
      <c r="G6" s="458"/>
      <c r="H6" s="458" t="s">
        <v>8</v>
      </c>
      <c r="I6" s="458" t="s">
        <v>9</v>
      </c>
      <c r="J6" s="458" t="s">
        <v>43</v>
      </c>
    </row>
    <row r="7" spans="1:18" ht="45" customHeight="1" x14ac:dyDescent="0.25">
      <c r="A7" s="458"/>
      <c r="B7" s="461"/>
      <c r="C7" s="462"/>
      <c r="D7" s="4" t="s">
        <v>44</v>
      </c>
      <c r="E7" s="4" t="s">
        <v>45</v>
      </c>
      <c r="F7" s="4" t="s">
        <v>16</v>
      </c>
      <c r="G7" s="4" t="s">
        <v>45</v>
      </c>
      <c r="H7" s="458"/>
      <c r="I7" s="458"/>
      <c r="J7" s="458"/>
    </row>
    <row r="8" spans="1:18" s="24" customFormat="1" ht="91.5" customHeight="1" x14ac:dyDescent="0.25">
      <c r="A8" s="11">
        <v>1</v>
      </c>
      <c r="B8" s="465" t="s">
        <v>780</v>
      </c>
      <c r="C8" s="466"/>
      <c r="D8" s="19"/>
      <c r="E8" s="20"/>
      <c r="F8" s="21"/>
      <c r="G8" s="20"/>
      <c r="H8" s="22"/>
      <c r="I8" s="22"/>
      <c r="J8" s="23"/>
    </row>
    <row r="10" spans="1:18" x14ac:dyDescent="0.25">
      <c r="G10" s="453"/>
      <c r="H10" s="453"/>
      <c r="I10" s="453"/>
      <c r="J10" s="453"/>
    </row>
    <row r="70" ht="39.75" customHeight="1" x14ac:dyDescent="0.25"/>
    <row r="71" ht="39.75" customHeight="1" x14ac:dyDescent="0.25"/>
    <row r="72" ht="39.75" customHeight="1" x14ac:dyDescent="0.25"/>
    <row r="73" ht="39.75" customHeight="1" x14ac:dyDescent="0.25"/>
    <row r="74" ht="39.75" customHeight="1" x14ac:dyDescent="0.25"/>
    <row r="75" ht="39.75" customHeight="1" x14ac:dyDescent="0.25"/>
    <row r="76" ht="39.75" customHeight="1" x14ac:dyDescent="0.25"/>
    <row r="77" ht="39.75" customHeight="1" x14ac:dyDescent="0.25"/>
    <row r="78" ht="39.75" customHeight="1" x14ac:dyDescent="0.25"/>
    <row r="79" ht="39.75" customHeight="1" x14ac:dyDescent="0.25"/>
    <row r="80" ht="39.75" customHeight="1" x14ac:dyDescent="0.25"/>
    <row r="81" spans="2:9" ht="39.75" customHeight="1" x14ac:dyDescent="0.25"/>
    <row r="88" spans="2:9" x14ac:dyDescent="0.25">
      <c r="I88" s="17" t="s">
        <v>1</v>
      </c>
    </row>
    <row r="89" spans="2:9" ht="62.25" customHeight="1" x14ac:dyDescent="0.25"/>
    <row r="90" spans="2:9" ht="62.25" customHeight="1" x14ac:dyDescent="0.25">
      <c r="B90" s="17">
        <v>3</v>
      </c>
    </row>
    <row r="91" spans="2:9" x14ac:dyDescent="0.25">
      <c r="B91" s="17">
        <v>4</v>
      </c>
    </row>
    <row r="92" spans="2:9" x14ac:dyDescent="0.25">
      <c r="B92" s="17">
        <v>5</v>
      </c>
    </row>
    <row r="97" spans="2:2" ht="64.5" customHeight="1" x14ac:dyDescent="0.25"/>
    <row r="107" spans="2:2" x14ac:dyDescent="0.25">
      <c r="B107" s="17">
        <v>3</v>
      </c>
    </row>
    <row r="113" ht="38.25" customHeight="1" x14ac:dyDescent="0.25"/>
    <row r="114" ht="38.25" customHeight="1" x14ac:dyDescent="0.25"/>
    <row r="115" ht="38.25" customHeight="1" x14ac:dyDescent="0.25"/>
    <row r="116" ht="38.25" customHeight="1" x14ac:dyDescent="0.25"/>
    <row r="117" ht="38.25" customHeight="1" x14ac:dyDescent="0.25"/>
    <row r="118" ht="38.25" customHeight="1" x14ac:dyDescent="0.25"/>
    <row r="180" spans="11:11" x14ac:dyDescent="0.25">
      <c r="K180" s="17" t="e">
        <f>J180-#REF!</f>
        <v>#REF!</v>
      </c>
    </row>
  </sheetData>
  <mergeCells count="13">
    <mergeCell ref="G10:J10"/>
    <mergeCell ref="A1:B1"/>
    <mergeCell ref="A3:J3"/>
    <mergeCell ref="A4:J4"/>
    <mergeCell ref="A6:A7"/>
    <mergeCell ref="D6:E6"/>
    <mergeCell ref="F6:G6"/>
    <mergeCell ref="H6:H7"/>
    <mergeCell ref="I6:I7"/>
    <mergeCell ref="J6:J7"/>
    <mergeCell ref="B6:C7"/>
    <mergeCell ref="D1:G1"/>
    <mergeCell ref="B8:C8"/>
  </mergeCells>
  <pageMargins left="0.511811023622047" right="0.31496062992126" top="0.511811023622047" bottom="1.1811024E-2" header="0.31496062992126" footer="0.31496062992126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9"/>
  <sheetViews>
    <sheetView zoomScale="75" zoomScaleNormal="75" workbookViewId="0">
      <pane ySplit="3" topLeftCell="A34" activePane="bottomLeft" state="frozen"/>
      <selection activeCell="F86" sqref="F86"/>
      <selection pane="bottomLeft" activeCell="K7" sqref="K7:K9"/>
    </sheetView>
  </sheetViews>
  <sheetFormatPr defaultColWidth="9.140625" defaultRowHeight="17.25" x14ac:dyDescent="0.25"/>
  <cols>
    <col min="1" max="1" width="8.28515625" style="319" customWidth="1"/>
    <col min="2" max="2" width="19.140625" style="318" customWidth="1"/>
    <col min="3" max="3" width="26.85546875" style="319" customWidth="1"/>
    <col min="4" max="4" width="23.5703125" style="319" customWidth="1"/>
    <col min="5" max="5" width="16.5703125" style="319" customWidth="1"/>
    <col min="6" max="6" width="15.42578125" style="319" customWidth="1"/>
    <col min="7" max="7" width="10.42578125" style="319" customWidth="1"/>
    <col min="8" max="8" width="13.5703125" style="319" customWidth="1"/>
    <col min="9" max="9" width="10.140625" style="319" customWidth="1"/>
    <col min="10" max="10" width="15.85546875" style="319" customWidth="1"/>
    <col min="11" max="11" width="12.42578125" style="319" customWidth="1"/>
    <col min="12" max="12" width="10" style="317" customWidth="1"/>
    <col min="13" max="13" width="10.28515625" style="345" customWidth="1"/>
    <col min="14" max="16" width="9.140625" style="319" hidden="1" customWidth="1"/>
    <col min="17" max="19" width="0" style="319" hidden="1" customWidth="1"/>
    <col min="20" max="16384" width="9.140625" style="319"/>
  </cols>
  <sheetData>
    <row r="1" spans="1:22" s="57" customFormat="1" ht="23.65" customHeight="1" x14ac:dyDescent="0.25">
      <c r="A1" s="478"/>
      <c r="B1" s="478"/>
      <c r="C1" s="478"/>
      <c r="G1" s="58"/>
      <c r="H1" s="59"/>
      <c r="I1" s="58"/>
      <c r="J1" s="58"/>
      <c r="L1" s="481" t="s">
        <v>47</v>
      </c>
      <c r="M1" s="481"/>
      <c r="N1" s="479" t="s">
        <v>47</v>
      </c>
      <c r="O1" s="479"/>
      <c r="P1" s="60"/>
      <c r="Q1" s="61"/>
      <c r="R1" s="62"/>
      <c r="S1" s="63"/>
      <c r="V1" s="64"/>
    </row>
    <row r="2" spans="1:22" s="57" customFormat="1" ht="22.15" customHeight="1" x14ac:dyDescent="0.25">
      <c r="A2" s="480" t="s">
        <v>149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60"/>
      <c r="Q2" s="61"/>
      <c r="R2" s="62"/>
      <c r="S2" s="63"/>
      <c r="V2" s="64"/>
    </row>
    <row r="3" spans="1:22" ht="20.45" customHeight="1" x14ac:dyDescent="0.25">
      <c r="A3" s="467" t="s">
        <v>224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</row>
    <row r="4" spans="1:22" s="322" customFormat="1" ht="32.25" customHeight="1" x14ac:dyDescent="0.25">
      <c r="A4" s="470" t="s">
        <v>155</v>
      </c>
      <c r="B4" s="471" t="s">
        <v>156</v>
      </c>
      <c r="C4" s="471" t="s">
        <v>63</v>
      </c>
      <c r="D4" s="472" t="s">
        <v>153</v>
      </c>
      <c r="E4" s="471" t="s">
        <v>0</v>
      </c>
      <c r="F4" s="471"/>
      <c r="G4" s="473" t="s">
        <v>48</v>
      </c>
      <c r="H4" s="475" t="s">
        <v>6</v>
      </c>
      <c r="I4" s="476"/>
      <c r="J4" s="475" t="s">
        <v>49</v>
      </c>
      <c r="K4" s="476"/>
      <c r="L4" s="477" t="s">
        <v>157</v>
      </c>
      <c r="M4" s="477" t="s">
        <v>862</v>
      </c>
      <c r="N4" s="321"/>
      <c r="O4" s="321"/>
      <c r="P4" s="321"/>
      <c r="Q4" s="468" t="s">
        <v>158</v>
      </c>
      <c r="R4" s="468" t="s">
        <v>159</v>
      </c>
      <c r="S4" s="469" t="s">
        <v>160</v>
      </c>
    </row>
    <row r="5" spans="1:22" s="322" customFormat="1" ht="38.25" customHeight="1" x14ac:dyDescent="0.25">
      <c r="A5" s="470"/>
      <c r="B5" s="471"/>
      <c r="C5" s="471"/>
      <c r="D5" s="472"/>
      <c r="E5" s="323" t="s">
        <v>863</v>
      </c>
      <c r="F5" s="324" t="s">
        <v>675</v>
      </c>
      <c r="G5" s="474"/>
      <c r="H5" s="323" t="s">
        <v>863</v>
      </c>
      <c r="I5" s="323" t="s">
        <v>864</v>
      </c>
      <c r="J5" s="323" t="s">
        <v>865</v>
      </c>
      <c r="K5" s="325" t="s">
        <v>866</v>
      </c>
      <c r="L5" s="477"/>
      <c r="M5" s="477"/>
      <c r="N5" s="321"/>
      <c r="O5" s="321"/>
      <c r="P5" s="321"/>
      <c r="Q5" s="468"/>
      <c r="R5" s="468"/>
      <c r="S5" s="469"/>
    </row>
    <row r="6" spans="1:22" s="258" customFormat="1" ht="27" customHeight="1" x14ac:dyDescent="0.25">
      <c r="A6" s="320" t="s">
        <v>64</v>
      </c>
      <c r="B6" s="320" t="s">
        <v>672</v>
      </c>
      <c r="C6" s="320" t="s">
        <v>444</v>
      </c>
      <c r="D6" s="326"/>
      <c r="E6" s="327">
        <f>SUM(E7:E204)</f>
        <v>4494.7867206999999</v>
      </c>
      <c r="F6" s="328">
        <f>SUM(F7:F204)</f>
        <v>1869746</v>
      </c>
      <c r="G6" s="328">
        <f>SUM(G7:G204)</f>
        <v>126</v>
      </c>
      <c r="H6" s="327">
        <f>SUM(H7,H10,H13,H16,H19,H24,H31,H36,H39,H43,H46,H49,H52,H55,H58,H61,H65,H68,H71,H74,H77,H81,H83,H87,H90,H93,H97,H100,H103,H106,H109,H112,H115,H118,H121,H124,H127,H129,H132,H135,H138,H141,H144,H146,H150,H152,H155,H158,H161,H164,H167,H170,H174,H178,H181,H184,H188,H191,H198,H202)</f>
        <v>4494.7867206999999</v>
      </c>
      <c r="I6" s="329"/>
      <c r="J6" s="328">
        <f>SUM(J7,J10,J13,J16,J19,J24,J31,J36,J39,J43,J46,J49,J52,J55,J58,J61,J65,J68,J71,J74,J77,J81,J83,J87,J90,J93,J97,J100,J103,J106,J109,J112,J115,J118,J121,J124,J127,J129,J132,J135,J138,J141,J144,J146,J150,J152,J155,J158,J161,J164,J167,J170,J174,J178,J181,J184,J188,J191,J198,J202)</f>
        <v>1869746</v>
      </c>
      <c r="K6" s="329"/>
      <c r="L6" s="330"/>
      <c r="M6" s="259"/>
    </row>
    <row r="7" spans="1:22" s="211" customFormat="1" ht="27" customHeight="1" x14ac:dyDescent="0.25">
      <c r="A7" s="482">
        <v>1</v>
      </c>
      <c r="B7" s="482" t="s">
        <v>447</v>
      </c>
      <c r="C7" s="207" t="s">
        <v>447</v>
      </c>
      <c r="D7" s="208" t="s">
        <v>231</v>
      </c>
      <c r="E7" s="209">
        <v>33.616030000000002</v>
      </c>
      <c r="F7" s="331">
        <v>7112</v>
      </c>
      <c r="G7" s="530">
        <v>2</v>
      </c>
      <c r="H7" s="486">
        <f>SUM(E7:E9)</f>
        <v>131.16223000000002</v>
      </c>
      <c r="I7" s="486">
        <f>H7/30*100</f>
        <v>437.20743333333337</v>
      </c>
      <c r="J7" s="488">
        <f>SUM(F7:F9)</f>
        <v>19308</v>
      </c>
      <c r="K7" s="486">
        <f>J7/16000*100</f>
        <v>120.675</v>
      </c>
      <c r="L7" s="487"/>
      <c r="M7" s="482"/>
    </row>
    <row r="8" spans="1:22" s="211" customFormat="1" ht="27" customHeight="1" x14ac:dyDescent="0.25">
      <c r="A8" s="482"/>
      <c r="B8" s="482"/>
      <c r="C8" s="207" t="s">
        <v>448</v>
      </c>
      <c r="D8" s="208" t="s">
        <v>231</v>
      </c>
      <c r="E8" s="209">
        <v>50.22363</v>
      </c>
      <c r="F8" s="331">
        <v>7620</v>
      </c>
      <c r="G8" s="531"/>
      <c r="H8" s="487"/>
      <c r="I8" s="487"/>
      <c r="J8" s="488"/>
      <c r="K8" s="487"/>
      <c r="L8" s="487"/>
      <c r="M8" s="482"/>
    </row>
    <row r="9" spans="1:22" s="211" customFormat="1" ht="27" customHeight="1" x14ac:dyDescent="0.25">
      <c r="A9" s="482"/>
      <c r="B9" s="482"/>
      <c r="C9" s="207" t="s">
        <v>449</v>
      </c>
      <c r="D9" s="208" t="s">
        <v>231</v>
      </c>
      <c r="E9" s="209">
        <v>47.322569999999999</v>
      </c>
      <c r="F9" s="331">
        <v>4576</v>
      </c>
      <c r="G9" s="532"/>
      <c r="H9" s="487"/>
      <c r="I9" s="487"/>
      <c r="J9" s="488"/>
      <c r="K9" s="487"/>
      <c r="L9" s="487"/>
      <c r="M9" s="482"/>
    </row>
    <row r="10" spans="1:22" s="211" customFormat="1" ht="27" customHeight="1" x14ac:dyDescent="0.25">
      <c r="A10" s="482">
        <v>2</v>
      </c>
      <c r="B10" s="482" t="s">
        <v>450</v>
      </c>
      <c r="C10" s="212" t="s">
        <v>451</v>
      </c>
      <c r="D10" s="208" t="s">
        <v>231</v>
      </c>
      <c r="E10" s="209">
        <v>29.6328</v>
      </c>
      <c r="F10" s="331">
        <v>4690</v>
      </c>
      <c r="G10" s="483">
        <v>2</v>
      </c>
      <c r="H10" s="486">
        <f>SUM(E10:E12)</f>
        <v>118.68360000000001</v>
      </c>
      <c r="I10" s="486">
        <f>H10/30*100</f>
        <v>395.61200000000002</v>
      </c>
      <c r="J10" s="488">
        <f>SUM(F10:F12)</f>
        <v>12610</v>
      </c>
      <c r="K10" s="486">
        <f>J10/16000*100</f>
        <v>78.8125</v>
      </c>
      <c r="L10" s="487"/>
      <c r="M10" s="482"/>
    </row>
    <row r="11" spans="1:22" s="211" customFormat="1" ht="27" customHeight="1" x14ac:dyDescent="0.25">
      <c r="A11" s="482"/>
      <c r="B11" s="482"/>
      <c r="C11" s="212" t="s">
        <v>452</v>
      </c>
      <c r="D11" s="208" t="s">
        <v>231</v>
      </c>
      <c r="E11" s="209">
        <v>34.604550000000003</v>
      </c>
      <c r="F11" s="331">
        <v>4004</v>
      </c>
      <c r="G11" s="484"/>
      <c r="H11" s="487"/>
      <c r="I11" s="487"/>
      <c r="J11" s="488"/>
      <c r="K11" s="487"/>
      <c r="L11" s="487"/>
      <c r="M11" s="482"/>
    </row>
    <row r="12" spans="1:22" s="211" customFormat="1" ht="27" customHeight="1" x14ac:dyDescent="0.25">
      <c r="A12" s="482"/>
      <c r="B12" s="482"/>
      <c r="C12" s="212" t="s">
        <v>453</v>
      </c>
      <c r="D12" s="208" t="s">
        <v>231</v>
      </c>
      <c r="E12" s="209">
        <v>54.446249999999999</v>
      </c>
      <c r="F12" s="331">
        <v>3916</v>
      </c>
      <c r="G12" s="485"/>
      <c r="H12" s="487"/>
      <c r="I12" s="487"/>
      <c r="J12" s="488"/>
      <c r="K12" s="487"/>
      <c r="L12" s="487"/>
      <c r="M12" s="482"/>
    </row>
    <row r="13" spans="1:22" s="211" customFormat="1" ht="27" customHeight="1" x14ac:dyDescent="0.25">
      <c r="A13" s="482">
        <v>3</v>
      </c>
      <c r="B13" s="482" t="s">
        <v>454</v>
      </c>
      <c r="C13" s="212" t="s">
        <v>450</v>
      </c>
      <c r="D13" s="208" t="s">
        <v>231</v>
      </c>
      <c r="E13" s="209">
        <v>48.731639999999999</v>
      </c>
      <c r="F13" s="331">
        <v>6139</v>
      </c>
      <c r="G13" s="483">
        <v>2</v>
      </c>
      <c r="H13" s="486">
        <f>SUM(E13:E15)</f>
        <v>107.75313</v>
      </c>
      <c r="I13" s="486">
        <f>H13/30*100</f>
        <v>359.1771</v>
      </c>
      <c r="J13" s="488">
        <f>SUM(F13:F15)</f>
        <v>18046</v>
      </c>
      <c r="K13" s="486">
        <f>J13/16000*100</f>
        <v>112.78749999999999</v>
      </c>
      <c r="L13" s="487"/>
      <c r="M13" s="482"/>
    </row>
    <row r="14" spans="1:22" s="211" customFormat="1" ht="27" customHeight="1" x14ac:dyDescent="0.25">
      <c r="A14" s="482"/>
      <c r="B14" s="482"/>
      <c r="C14" s="212" t="s">
        <v>455</v>
      </c>
      <c r="D14" s="208" t="s">
        <v>231</v>
      </c>
      <c r="E14" s="209">
        <v>5.6693300000000004</v>
      </c>
      <c r="F14" s="331">
        <v>6799</v>
      </c>
      <c r="G14" s="484"/>
      <c r="H14" s="487"/>
      <c r="I14" s="487"/>
      <c r="J14" s="488"/>
      <c r="K14" s="487"/>
      <c r="L14" s="487"/>
      <c r="M14" s="482"/>
    </row>
    <row r="15" spans="1:22" s="211" customFormat="1" ht="27" customHeight="1" x14ac:dyDescent="0.25">
      <c r="A15" s="482"/>
      <c r="B15" s="482"/>
      <c r="C15" s="212" t="s">
        <v>456</v>
      </c>
      <c r="D15" s="208" t="s">
        <v>231</v>
      </c>
      <c r="E15" s="209">
        <v>53.352159999999998</v>
      </c>
      <c r="F15" s="331">
        <v>5108</v>
      </c>
      <c r="G15" s="485"/>
      <c r="H15" s="487"/>
      <c r="I15" s="487"/>
      <c r="J15" s="488"/>
      <c r="K15" s="487"/>
      <c r="L15" s="487"/>
      <c r="M15" s="482"/>
    </row>
    <row r="16" spans="1:22" s="211" customFormat="1" ht="27" customHeight="1" x14ac:dyDescent="0.25">
      <c r="A16" s="482">
        <v>4</v>
      </c>
      <c r="B16" s="489" t="s">
        <v>457</v>
      </c>
      <c r="C16" s="212" t="s">
        <v>458</v>
      </c>
      <c r="D16" s="208" t="s">
        <v>231</v>
      </c>
      <c r="E16" s="209">
        <v>39.286589999999997</v>
      </c>
      <c r="F16" s="331">
        <v>4779</v>
      </c>
      <c r="G16" s="483">
        <v>2</v>
      </c>
      <c r="H16" s="486">
        <f>SUM(E16:E18)</f>
        <v>144.27714</v>
      </c>
      <c r="I16" s="486">
        <f>H16/30*100</f>
        <v>480.92379999999997</v>
      </c>
      <c r="J16" s="488">
        <f>SUM(F16:F18)</f>
        <v>13022</v>
      </c>
      <c r="K16" s="486">
        <f>J16/16000*100</f>
        <v>81.387500000000003</v>
      </c>
      <c r="L16" s="487"/>
      <c r="M16" s="482"/>
    </row>
    <row r="17" spans="1:13" s="211" customFormat="1" ht="27" customHeight="1" x14ac:dyDescent="0.25">
      <c r="A17" s="482"/>
      <c r="B17" s="489"/>
      <c r="C17" s="212" t="s">
        <v>459</v>
      </c>
      <c r="D17" s="208" t="s">
        <v>231</v>
      </c>
      <c r="E17" s="209">
        <v>40.578389999999999</v>
      </c>
      <c r="F17" s="331">
        <v>4317</v>
      </c>
      <c r="G17" s="484"/>
      <c r="H17" s="487"/>
      <c r="I17" s="487"/>
      <c r="J17" s="488"/>
      <c r="K17" s="487"/>
      <c r="L17" s="487"/>
      <c r="M17" s="482"/>
    </row>
    <row r="18" spans="1:13" s="211" customFormat="1" ht="27" customHeight="1" x14ac:dyDescent="0.25">
      <c r="A18" s="482"/>
      <c r="B18" s="489"/>
      <c r="C18" s="212" t="s">
        <v>460</v>
      </c>
      <c r="D18" s="208" t="s">
        <v>231</v>
      </c>
      <c r="E18" s="209">
        <v>64.41216</v>
      </c>
      <c r="F18" s="331">
        <v>3926</v>
      </c>
      <c r="G18" s="485"/>
      <c r="H18" s="487"/>
      <c r="I18" s="487"/>
      <c r="J18" s="488"/>
      <c r="K18" s="487"/>
      <c r="L18" s="487"/>
      <c r="M18" s="482"/>
    </row>
    <row r="19" spans="1:13" s="211" customFormat="1" ht="27" customHeight="1" x14ac:dyDescent="0.25">
      <c r="A19" s="482">
        <v>5</v>
      </c>
      <c r="B19" s="490" t="s">
        <v>461</v>
      </c>
      <c r="C19" s="332" t="s">
        <v>461</v>
      </c>
      <c r="D19" s="333" t="s">
        <v>247</v>
      </c>
      <c r="E19" s="334">
        <v>41.73</v>
      </c>
      <c r="F19" s="335">
        <v>5073</v>
      </c>
      <c r="G19" s="491">
        <v>2</v>
      </c>
      <c r="H19" s="493">
        <f>SUM(E19:E23)</f>
        <v>137.81</v>
      </c>
      <c r="I19" s="493">
        <f>H19/30*100</f>
        <v>459.36666666666667</v>
      </c>
      <c r="J19" s="488">
        <f>SUM(F19:F23)</f>
        <v>19158</v>
      </c>
      <c r="K19" s="493">
        <f>J19/16000*100</f>
        <v>119.73750000000001</v>
      </c>
      <c r="L19" s="493"/>
      <c r="M19" s="490"/>
    </row>
    <row r="20" spans="1:13" s="211" customFormat="1" ht="27" customHeight="1" x14ac:dyDescent="0.25">
      <c r="A20" s="482"/>
      <c r="B20" s="482"/>
      <c r="C20" s="332" t="s">
        <v>462</v>
      </c>
      <c r="D20" s="333" t="s">
        <v>247</v>
      </c>
      <c r="E20" s="336">
        <v>44.7</v>
      </c>
      <c r="F20" s="335">
        <v>4903</v>
      </c>
      <c r="G20" s="492"/>
      <c r="H20" s="487"/>
      <c r="I20" s="487"/>
      <c r="J20" s="488"/>
      <c r="K20" s="487"/>
      <c r="L20" s="487"/>
      <c r="M20" s="482"/>
    </row>
    <row r="21" spans="1:13" s="211" customFormat="1" ht="27" customHeight="1" x14ac:dyDescent="0.25">
      <c r="A21" s="482"/>
      <c r="B21" s="482"/>
      <c r="C21" s="215" t="s">
        <v>671</v>
      </c>
      <c r="D21" s="333" t="s">
        <v>247</v>
      </c>
      <c r="E21" s="213">
        <v>13.52</v>
      </c>
      <c r="F21" s="337">
        <f>3640-F29</f>
        <v>2772</v>
      </c>
      <c r="G21" s="492"/>
      <c r="H21" s="487"/>
      <c r="I21" s="487"/>
      <c r="J21" s="488"/>
      <c r="K21" s="487"/>
      <c r="L21" s="487"/>
      <c r="M21" s="482"/>
    </row>
    <row r="22" spans="1:13" s="211" customFormat="1" ht="27" customHeight="1" x14ac:dyDescent="0.25">
      <c r="A22" s="482"/>
      <c r="B22" s="482"/>
      <c r="C22" s="215" t="s">
        <v>670</v>
      </c>
      <c r="D22" s="333" t="s">
        <v>247</v>
      </c>
      <c r="E22" s="338">
        <v>6.08</v>
      </c>
      <c r="F22" s="337">
        <v>1148</v>
      </c>
      <c r="G22" s="492"/>
      <c r="H22" s="487"/>
      <c r="I22" s="487"/>
      <c r="J22" s="488"/>
      <c r="K22" s="487"/>
      <c r="L22" s="487"/>
      <c r="M22" s="482"/>
    </row>
    <row r="23" spans="1:13" s="211" customFormat="1" ht="27" customHeight="1" x14ac:dyDescent="0.25">
      <c r="A23" s="482"/>
      <c r="B23" s="482"/>
      <c r="C23" s="215" t="s">
        <v>666</v>
      </c>
      <c r="D23" s="333" t="s">
        <v>247</v>
      </c>
      <c r="E23" s="213">
        <v>31.78</v>
      </c>
      <c r="F23" s="337">
        <f>6218-F28-F33</f>
        <v>5262</v>
      </c>
      <c r="G23" s="492"/>
      <c r="H23" s="487"/>
      <c r="I23" s="487"/>
      <c r="J23" s="488"/>
      <c r="K23" s="487"/>
      <c r="L23" s="487"/>
      <c r="M23" s="482"/>
    </row>
    <row r="24" spans="1:13" s="211" customFormat="1" ht="27" customHeight="1" x14ac:dyDescent="0.25">
      <c r="A24" s="482">
        <v>6</v>
      </c>
      <c r="B24" s="482" t="s">
        <v>463</v>
      </c>
      <c r="C24" s="235" t="s">
        <v>464</v>
      </c>
      <c r="D24" s="333" t="s">
        <v>247</v>
      </c>
      <c r="E24" s="338">
        <v>5.3460000000000001</v>
      </c>
      <c r="F24" s="335">
        <v>11705</v>
      </c>
      <c r="G24" s="494">
        <v>3</v>
      </c>
      <c r="H24" s="497">
        <f>SUM(E24:E30)</f>
        <v>95.259000000000015</v>
      </c>
      <c r="I24" s="493">
        <f>H24/30*100</f>
        <v>317.53000000000003</v>
      </c>
      <c r="J24" s="488">
        <f>SUM(F24:F30)</f>
        <v>21204</v>
      </c>
      <c r="K24" s="493">
        <f>J24/16000*100</f>
        <v>132.52500000000001</v>
      </c>
      <c r="L24" s="487"/>
      <c r="M24" s="482"/>
    </row>
    <row r="25" spans="1:13" s="211" customFormat="1" ht="27" customHeight="1" x14ac:dyDescent="0.25">
      <c r="A25" s="482"/>
      <c r="B25" s="482"/>
      <c r="C25" s="235" t="s">
        <v>669</v>
      </c>
      <c r="D25" s="333" t="s">
        <v>247</v>
      </c>
      <c r="E25" s="339">
        <v>44.529000000000003</v>
      </c>
      <c r="F25" s="335">
        <f>6794-F34</f>
        <v>3702</v>
      </c>
      <c r="G25" s="495"/>
      <c r="H25" s="487"/>
      <c r="I25" s="493"/>
      <c r="J25" s="488"/>
      <c r="K25" s="493"/>
      <c r="L25" s="487"/>
      <c r="M25" s="482"/>
    </row>
    <row r="26" spans="1:13" s="211" customFormat="1" ht="27" customHeight="1" x14ac:dyDescent="0.25">
      <c r="A26" s="482"/>
      <c r="B26" s="482"/>
      <c r="C26" s="235" t="s">
        <v>668</v>
      </c>
      <c r="D26" s="333" t="s">
        <v>247</v>
      </c>
      <c r="E26" s="213">
        <v>27.42</v>
      </c>
      <c r="F26" s="335">
        <f>4887-F22</f>
        <v>3739</v>
      </c>
      <c r="G26" s="495"/>
      <c r="H26" s="487"/>
      <c r="I26" s="493"/>
      <c r="J26" s="488"/>
      <c r="K26" s="493"/>
      <c r="L26" s="487"/>
      <c r="M26" s="482"/>
    </row>
    <row r="27" spans="1:13" s="211" customFormat="1" ht="27" customHeight="1" x14ac:dyDescent="0.25">
      <c r="A27" s="482"/>
      <c r="B27" s="482"/>
      <c r="C27" s="235" t="s">
        <v>667</v>
      </c>
      <c r="D27" s="333" t="s">
        <v>247</v>
      </c>
      <c r="E27" s="338">
        <v>2.4</v>
      </c>
      <c r="F27" s="335">
        <f>408+11</f>
        <v>419</v>
      </c>
      <c r="G27" s="495"/>
      <c r="H27" s="487"/>
      <c r="I27" s="493"/>
      <c r="J27" s="488"/>
      <c r="K27" s="493"/>
      <c r="L27" s="487"/>
      <c r="M27" s="482"/>
    </row>
    <row r="28" spans="1:13" s="211" customFormat="1" ht="27" customHeight="1" x14ac:dyDescent="0.25">
      <c r="A28" s="482"/>
      <c r="B28" s="482"/>
      <c r="C28" s="235" t="s">
        <v>666</v>
      </c>
      <c r="D28" s="333" t="s">
        <v>247</v>
      </c>
      <c r="E28" s="338">
        <v>4.1840000000000002</v>
      </c>
      <c r="F28" s="335">
        <f>619+67</f>
        <v>686</v>
      </c>
      <c r="G28" s="495"/>
      <c r="H28" s="487"/>
      <c r="I28" s="493"/>
      <c r="J28" s="488"/>
      <c r="K28" s="493"/>
      <c r="L28" s="487"/>
      <c r="M28" s="482"/>
    </row>
    <row r="29" spans="1:13" s="211" customFormat="1" ht="27" customHeight="1" x14ac:dyDescent="0.25">
      <c r="A29" s="482"/>
      <c r="B29" s="482"/>
      <c r="C29" s="235" t="s">
        <v>665</v>
      </c>
      <c r="D29" s="333" t="s">
        <v>247</v>
      </c>
      <c r="E29" s="338">
        <v>8.98</v>
      </c>
      <c r="F29" s="335">
        <v>868</v>
      </c>
      <c r="G29" s="495"/>
      <c r="H29" s="487"/>
      <c r="I29" s="493"/>
      <c r="J29" s="488"/>
      <c r="K29" s="493"/>
      <c r="L29" s="487"/>
      <c r="M29" s="482"/>
    </row>
    <row r="30" spans="1:13" s="211" customFormat="1" ht="27" customHeight="1" x14ac:dyDescent="0.25">
      <c r="A30" s="482"/>
      <c r="B30" s="482"/>
      <c r="C30" s="235" t="s">
        <v>664</v>
      </c>
      <c r="D30" s="333" t="s">
        <v>247</v>
      </c>
      <c r="E30" s="338">
        <v>2.4</v>
      </c>
      <c r="F30" s="335">
        <v>85</v>
      </c>
      <c r="G30" s="496"/>
      <c r="H30" s="487"/>
      <c r="I30" s="493"/>
      <c r="J30" s="488"/>
      <c r="K30" s="493"/>
      <c r="L30" s="487"/>
      <c r="M30" s="482"/>
    </row>
    <row r="31" spans="1:13" s="211" customFormat="1" ht="27" customHeight="1" x14ac:dyDescent="0.25">
      <c r="A31" s="482">
        <v>7</v>
      </c>
      <c r="B31" s="489" t="s">
        <v>465</v>
      </c>
      <c r="C31" s="235" t="s">
        <v>663</v>
      </c>
      <c r="D31" s="333" t="s">
        <v>247</v>
      </c>
      <c r="E31" s="338">
        <v>49.85</v>
      </c>
      <c r="F31" s="335">
        <f>6998-F30</f>
        <v>6913</v>
      </c>
      <c r="G31" s="491">
        <v>2</v>
      </c>
      <c r="H31" s="499">
        <f>SUM(E31:E35)</f>
        <v>145.09399999999999</v>
      </c>
      <c r="I31" s="499">
        <f>H31/30*100</f>
        <v>483.64666666666665</v>
      </c>
      <c r="J31" s="500">
        <f>SUM(F31:F35)</f>
        <v>20347</v>
      </c>
      <c r="K31" s="499">
        <f>J31/16000*100</f>
        <v>127.16875</v>
      </c>
      <c r="L31" s="500"/>
      <c r="M31" s="489"/>
    </row>
    <row r="32" spans="1:13" s="211" customFormat="1" ht="27" customHeight="1" x14ac:dyDescent="0.25">
      <c r="A32" s="482"/>
      <c r="B32" s="489"/>
      <c r="C32" s="332" t="s">
        <v>466</v>
      </c>
      <c r="D32" s="333" t="s">
        <v>247</v>
      </c>
      <c r="E32" s="338">
        <v>47.113</v>
      </c>
      <c r="F32" s="335">
        <v>5670</v>
      </c>
      <c r="G32" s="492"/>
      <c r="H32" s="499"/>
      <c r="I32" s="499"/>
      <c r="J32" s="500"/>
      <c r="K32" s="499"/>
      <c r="L32" s="500"/>
      <c r="M32" s="489"/>
    </row>
    <row r="33" spans="1:13" s="211" customFormat="1" ht="27" customHeight="1" x14ac:dyDescent="0.25">
      <c r="A33" s="482"/>
      <c r="B33" s="489"/>
      <c r="C33" s="235" t="s">
        <v>662</v>
      </c>
      <c r="D33" s="333" t="s">
        <v>247</v>
      </c>
      <c r="E33" s="340">
        <v>0.05</v>
      </c>
      <c r="F33" s="335">
        <v>270</v>
      </c>
      <c r="G33" s="492"/>
      <c r="H33" s="499"/>
      <c r="I33" s="499"/>
      <c r="J33" s="500"/>
      <c r="K33" s="499"/>
      <c r="L33" s="500"/>
      <c r="M33" s="489"/>
    </row>
    <row r="34" spans="1:13" s="211" customFormat="1" ht="27" customHeight="1" x14ac:dyDescent="0.25">
      <c r="A34" s="482"/>
      <c r="B34" s="489"/>
      <c r="C34" s="235" t="s">
        <v>661</v>
      </c>
      <c r="D34" s="333" t="s">
        <v>247</v>
      </c>
      <c r="E34" s="338">
        <v>14.071</v>
      </c>
      <c r="F34" s="335">
        <v>3092</v>
      </c>
      <c r="G34" s="492"/>
      <c r="H34" s="499"/>
      <c r="I34" s="499"/>
      <c r="J34" s="500"/>
      <c r="K34" s="499"/>
      <c r="L34" s="500"/>
      <c r="M34" s="489"/>
    </row>
    <row r="35" spans="1:13" s="211" customFormat="1" ht="27" customHeight="1" x14ac:dyDescent="0.25">
      <c r="A35" s="482"/>
      <c r="B35" s="489"/>
      <c r="C35" s="235" t="s">
        <v>660</v>
      </c>
      <c r="D35" s="333" t="s">
        <v>247</v>
      </c>
      <c r="E35" s="338">
        <v>34.01</v>
      </c>
      <c r="F35" s="335">
        <f>4821-F27</f>
        <v>4402</v>
      </c>
      <c r="G35" s="498"/>
      <c r="H35" s="499"/>
      <c r="I35" s="499"/>
      <c r="J35" s="500"/>
      <c r="K35" s="499"/>
      <c r="L35" s="500"/>
      <c r="M35" s="489"/>
    </row>
    <row r="36" spans="1:13" s="218" customFormat="1" ht="27" customHeight="1" x14ac:dyDescent="0.25">
      <c r="A36" s="482">
        <v>8</v>
      </c>
      <c r="B36" s="489" t="s">
        <v>467</v>
      </c>
      <c r="C36" s="215" t="s">
        <v>468</v>
      </c>
      <c r="D36" s="216" t="s">
        <v>259</v>
      </c>
      <c r="E36" s="209">
        <v>34.270000000000003</v>
      </c>
      <c r="F36" s="217">
        <v>7740</v>
      </c>
      <c r="G36" s="501">
        <v>1</v>
      </c>
      <c r="H36" s="486">
        <f>SUM(E36:E38)</f>
        <v>108.8073</v>
      </c>
      <c r="I36" s="486">
        <f>H36/30*100</f>
        <v>362.69100000000003</v>
      </c>
      <c r="J36" s="488">
        <f>SUM(F36:F38)</f>
        <v>15331</v>
      </c>
      <c r="K36" s="486">
        <f>J36/16000*100</f>
        <v>95.818749999999994</v>
      </c>
      <c r="L36" s="500"/>
      <c r="M36" s="489"/>
    </row>
    <row r="37" spans="1:13" s="211" customFormat="1" ht="27" customHeight="1" x14ac:dyDescent="0.25">
      <c r="A37" s="482"/>
      <c r="B37" s="489"/>
      <c r="C37" s="215" t="s">
        <v>659</v>
      </c>
      <c r="D37" s="216" t="s">
        <v>278</v>
      </c>
      <c r="E37" s="209">
        <v>8.0883000000000003</v>
      </c>
      <c r="F37" s="219">
        <v>1508</v>
      </c>
      <c r="G37" s="502"/>
      <c r="H37" s="486"/>
      <c r="I37" s="487"/>
      <c r="J37" s="488"/>
      <c r="K37" s="487"/>
      <c r="L37" s="500"/>
      <c r="M37" s="489"/>
    </row>
    <row r="38" spans="1:13" s="211" customFormat="1" ht="27" customHeight="1" x14ac:dyDescent="0.25">
      <c r="A38" s="482"/>
      <c r="B38" s="489"/>
      <c r="C38" s="215" t="s">
        <v>469</v>
      </c>
      <c r="D38" s="216" t="s">
        <v>259</v>
      </c>
      <c r="E38" s="209">
        <v>66.448999999999998</v>
      </c>
      <c r="F38" s="219">
        <v>6083</v>
      </c>
      <c r="G38" s="503"/>
      <c r="H38" s="487"/>
      <c r="I38" s="487"/>
      <c r="J38" s="488"/>
      <c r="K38" s="487"/>
      <c r="L38" s="500"/>
      <c r="M38" s="489"/>
    </row>
    <row r="39" spans="1:13" s="211" customFormat="1" ht="27" customHeight="1" x14ac:dyDescent="0.25">
      <c r="A39" s="482">
        <v>9</v>
      </c>
      <c r="B39" s="489" t="s">
        <v>470</v>
      </c>
      <c r="C39" s="215" t="s">
        <v>471</v>
      </c>
      <c r="D39" s="216" t="s">
        <v>259</v>
      </c>
      <c r="E39" s="209">
        <v>32.345999999999997</v>
      </c>
      <c r="F39" s="219">
        <v>3549</v>
      </c>
      <c r="G39" s="501">
        <v>3</v>
      </c>
      <c r="H39" s="486">
        <f>SUM(E39:E42)</f>
        <v>123.67564</v>
      </c>
      <c r="I39" s="486">
        <f>H39/30*100</f>
        <v>412.25213333333335</v>
      </c>
      <c r="J39" s="488">
        <f>SUM(F39:F42)</f>
        <v>21420</v>
      </c>
      <c r="K39" s="486">
        <f>J39/16000*100</f>
        <v>133.875</v>
      </c>
      <c r="L39" s="487"/>
      <c r="M39" s="482"/>
    </row>
    <row r="40" spans="1:13" s="211" customFormat="1" ht="27" customHeight="1" x14ac:dyDescent="0.25">
      <c r="A40" s="482"/>
      <c r="B40" s="489"/>
      <c r="C40" s="215" t="s">
        <v>472</v>
      </c>
      <c r="D40" s="216" t="s">
        <v>259</v>
      </c>
      <c r="E40" s="209">
        <v>13.31</v>
      </c>
      <c r="F40" s="219">
        <v>2992</v>
      </c>
      <c r="G40" s="502"/>
      <c r="H40" s="486"/>
      <c r="I40" s="486"/>
      <c r="J40" s="488"/>
      <c r="K40" s="486"/>
      <c r="L40" s="487"/>
      <c r="M40" s="482"/>
    </row>
    <row r="41" spans="1:13" s="211" customFormat="1" ht="27" customHeight="1" x14ac:dyDescent="0.25">
      <c r="A41" s="482"/>
      <c r="B41" s="489"/>
      <c r="C41" s="215" t="s">
        <v>473</v>
      </c>
      <c r="D41" s="216" t="s">
        <v>474</v>
      </c>
      <c r="E41" s="213">
        <v>46.219639999999998</v>
      </c>
      <c r="F41" s="217">
        <v>5908</v>
      </c>
      <c r="G41" s="502"/>
      <c r="H41" s="486"/>
      <c r="I41" s="487"/>
      <c r="J41" s="488"/>
      <c r="K41" s="487"/>
      <c r="L41" s="487"/>
      <c r="M41" s="482"/>
    </row>
    <row r="42" spans="1:13" s="211" customFormat="1" ht="27" customHeight="1" x14ac:dyDescent="0.25">
      <c r="A42" s="482"/>
      <c r="B42" s="489"/>
      <c r="C42" s="215" t="s">
        <v>475</v>
      </c>
      <c r="D42" s="216" t="s">
        <v>259</v>
      </c>
      <c r="E42" s="209">
        <v>31.8</v>
      </c>
      <c r="F42" s="210">
        <v>8971</v>
      </c>
      <c r="G42" s="503"/>
      <c r="H42" s="486"/>
      <c r="I42" s="487"/>
      <c r="J42" s="488"/>
      <c r="K42" s="487"/>
      <c r="L42" s="487"/>
      <c r="M42" s="482"/>
    </row>
    <row r="43" spans="1:13" s="211" customFormat="1" ht="27" customHeight="1" x14ac:dyDescent="0.25">
      <c r="A43" s="482">
        <v>10</v>
      </c>
      <c r="B43" s="489" t="s">
        <v>476</v>
      </c>
      <c r="C43" s="215" t="s">
        <v>477</v>
      </c>
      <c r="D43" s="216" t="s">
        <v>259</v>
      </c>
      <c r="E43" s="220">
        <v>8.1004000000000005</v>
      </c>
      <c r="F43" s="217">
        <v>10930</v>
      </c>
      <c r="G43" s="501">
        <v>2</v>
      </c>
      <c r="H43" s="486">
        <f>SUM(E43:E45)</f>
        <v>26.276400000000002</v>
      </c>
      <c r="I43" s="486">
        <f>H43/5.5*100</f>
        <v>477.75272727272727</v>
      </c>
      <c r="J43" s="488">
        <f>SUM(F43:F45)</f>
        <v>23738</v>
      </c>
      <c r="K43" s="486">
        <f>J43/16000*100</f>
        <v>148.36250000000001</v>
      </c>
      <c r="L43" s="487"/>
      <c r="M43" s="482"/>
    </row>
    <row r="44" spans="1:13" s="211" customFormat="1" ht="27" customHeight="1" x14ac:dyDescent="0.25">
      <c r="A44" s="482"/>
      <c r="B44" s="489"/>
      <c r="C44" s="215" t="s">
        <v>478</v>
      </c>
      <c r="D44" s="216" t="s">
        <v>259</v>
      </c>
      <c r="E44" s="220">
        <v>10.182</v>
      </c>
      <c r="F44" s="219">
        <v>9066</v>
      </c>
      <c r="G44" s="502"/>
      <c r="H44" s="487"/>
      <c r="I44" s="487"/>
      <c r="J44" s="488"/>
      <c r="K44" s="487"/>
      <c r="L44" s="487"/>
      <c r="M44" s="482"/>
    </row>
    <row r="45" spans="1:13" s="211" customFormat="1" ht="27" customHeight="1" x14ac:dyDescent="0.25">
      <c r="A45" s="482"/>
      <c r="B45" s="489"/>
      <c r="C45" s="215" t="s">
        <v>479</v>
      </c>
      <c r="D45" s="216" t="s">
        <v>259</v>
      </c>
      <c r="E45" s="220">
        <v>7.9939999999999998</v>
      </c>
      <c r="F45" s="219">
        <v>3742</v>
      </c>
      <c r="G45" s="503"/>
      <c r="H45" s="487"/>
      <c r="I45" s="487"/>
      <c r="J45" s="488"/>
      <c r="K45" s="487"/>
      <c r="L45" s="487"/>
      <c r="M45" s="482"/>
    </row>
    <row r="46" spans="1:13" s="211" customFormat="1" ht="27" customHeight="1" x14ac:dyDescent="0.25">
      <c r="A46" s="482">
        <v>11</v>
      </c>
      <c r="B46" s="482" t="s">
        <v>480</v>
      </c>
      <c r="C46" s="215" t="s">
        <v>481</v>
      </c>
      <c r="D46" s="216" t="s">
        <v>474</v>
      </c>
      <c r="E46" s="213">
        <v>32.554830000000003</v>
      </c>
      <c r="F46" s="219">
        <v>5211</v>
      </c>
      <c r="G46" s="501">
        <v>2</v>
      </c>
      <c r="H46" s="486">
        <f>SUM(E46:E48)</f>
        <v>117.85352000000002</v>
      </c>
      <c r="I46" s="486">
        <f>H46/30*100</f>
        <v>392.84506666666675</v>
      </c>
      <c r="J46" s="488">
        <f>SUM(F46:F48)</f>
        <v>13581</v>
      </c>
      <c r="K46" s="486">
        <f>J46/16000*100</f>
        <v>84.881249999999994</v>
      </c>
      <c r="L46" s="487"/>
      <c r="M46" s="482"/>
    </row>
    <row r="47" spans="1:13" s="211" customFormat="1" ht="27" customHeight="1" x14ac:dyDescent="0.25">
      <c r="A47" s="482"/>
      <c r="B47" s="482"/>
      <c r="C47" s="215" t="s">
        <v>482</v>
      </c>
      <c r="D47" s="216" t="s">
        <v>474</v>
      </c>
      <c r="E47" s="213">
        <v>36.503320000000002</v>
      </c>
      <c r="F47" s="217">
        <v>5041</v>
      </c>
      <c r="G47" s="502"/>
      <c r="H47" s="486"/>
      <c r="I47" s="487"/>
      <c r="J47" s="488"/>
      <c r="K47" s="487"/>
      <c r="L47" s="487"/>
      <c r="M47" s="482"/>
    </row>
    <row r="48" spans="1:13" s="211" customFormat="1" ht="27" customHeight="1" x14ac:dyDescent="0.25">
      <c r="A48" s="482"/>
      <c r="B48" s="482"/>
      <c r="C48" s="215" t="s">
        <v>483</v>
      </c>
      <c r="D48" s="216" t="s">
        <v>474</v>
      </c>
      <c r="E48" s="213">
        <v>48.795370000000005</v>
      </c>
      <c r="F48" s="217">
        <v>3329</v>
      </c>
      <c r="G48" s="503"/>
      <c r="H48" s="486"/>
      <c r="I48" s="487"/>
      <c r="J48" s="488"/>
      <c r="K48" s="487"/>
      <c r="L48" s="487"/>
      <c r="M48" s="482"/>
    </row>
    <row r="49" spans="1:13" s="211" customFormat="1" ht="27" customHeight="1" x14ac:dyDescent="0.25">
      <c r="A49" s="482">
        <v>12</v>
      </c>
      <c r="B49" s="489" t="s">
        <v>484</v>
      </c>
      <c r="C49" s="215" t="s">
        <v>181</v>
      </c>
      <c r="D49" s="216" t="s">
        <v>474</v>
      </c>
      <c r="E49" s="213">
        <v>52.749030000000005</v>
      </c>
      <c r="F49" s="244">
        <v>6714</v>
      </c>
      <c r="G49" s="501">
        <v>2</v>
      </c>
      <c r="H49" s="486">
        <f>SUM(E49:E51)</f>
        <v>135.55567000000002</v>
      </c>
      <c r="I49" s="486">
        <f>H49/30*100</f>
        <v>451.8522333333334</v>
      </c>
      <c r="J49" s="488">
        <f>SUM(F49:F51)</f>
        <v>16880</v>
      </c>
      <c r="K49" s="486">
        <f>J49/16000*100</f>
        <v>105.5</v>
      </c>
      <c r="L49" s="487"/>
      <c r="M49" s="482"/>
    </row>
    <row r="50" spans="1:13" s="211" customFormat="1" ht="27" customHeight="1" x14ac:dyDescent="0.25">
      <c r="A50" s="482"/>
      <c r="B50" s="489"/>
      <c r="C50" s="215" t="s">
        <v>34</v>
      </c>
      <c r="D50" s="216" t="s">
        <v>474</v>
      </c>
      <c r="E50" s="213">
        <v>36.340000000000003</v>
      </c>
      <c r="F50" s="219">
        <v>4763</v>
      </c>
      <c r="G50" s="502"/>
      <c r="H50" s="486"/>
      <c r="I50" s="487"/>
      <c r="J50" s="488"/>
      <c r="K50" s="487"/>
      <c r="L50" s="487"/>
      <c r="M50" s="482"/>
    </row>
    <row r="51" spans="1:13" s="211" customFormat="1" ht="27" customHeight="1" x14ac:dyDescent="0.25">
      <c r="A51" s="482"/>
      <c r="B51" s="489"/>
      <c r="C51" s="215" t="s">
        <v>485</v>
      </c>
      <c r="D51" s="216" t="s">
        <v>474</v>
      </c>
      <c r="E51" s="213">
        <v>46.466639999999998</v>
      </c>
      <c r="F51" s="219">
        <v>5403</v>
      </c>
      <c r="G51" s="503"/>
      <c r="H51" s="487"/>
      <c r="I51" s="487"/>
      <c r="J51" s="488"/>
      <c r="K51" s="487"/>
      <c r="L51" s="487"/>
      <c r="M51" s="482"/>
    </row>
    <row r="52" spans="1:13" s="211" customFormat="1" ht="27" customHeight="1" x14ac:dyDescent="0.25">
      <c r="A52" s="482">
        <v>13</v>
      </c>
      <c r="B52" s="489" t="s">
        <v>486</v>
      </c>
      <c r="C52" s="221" t="s">
        <v>487</v>
      </c>
      <c r="D52" s="222" t="s">
        <v>278</v>
      </c>
      <c r="E52" s="213">
        <v>26.53</v>
      </c>
      <c r="F52" s="217">
        <v>8453</v>
      </c>
      <c r="G52" s="504">
        <v>2</v>
      </c>
      <c r="H52" s="499">
        <f>SUM(E52:E54)</f>
        <v>93.821699999999993</v>
      </c>
      <c r="I52" s="486">
        <f>H52/30*100</f>
        <v>312.73899999999998</v>
      </c>
      <c r="J52" s="500">
        <f>SUM(F52:F54)</f>
        <v>19336</v>
      </c>
      <c r="K52" s="486">
        <f>J52/16000*100</f>
        <v>120.85</v>
      </c>
      <c r="L52" s="500"/>
      <c r="M52" s="489"/>
    </row>
    <row r="53" spans="1:13" s="211" customFormat="1" ht="27" customHeight="1" x14ac:dyDescent="0.25">
      <c r="A53" s="482"/>
      <c r="B53" s="489"/>
      <c r="C53" s="221" t="s">
        <v>488</v>
      </c>
      <c r="D53" s="222" t="s">
        <v>278</v>
      </c>
      <c r="E53" s="223">
        <v>24.211699999999997</v>
      </c>
      <c r="F53" s="224">
        <f>4860-F37</f>
        <v>3352</v>
      </c>
      <c r="G53" s="505"/>
      <c r="H53" s="499"/>
      <c r="I53" s="487"/>
      <c r="J53" s="500"/>
      <c r="K53" s="487"/>
      <c r="L53" s="500"/>
      <c r="M53" s="489"/>
    </row>
    <row r="54" spans="1:13" s="211" customFormat="1" ht="27" customHeight="1" x14ac:dyDescent="0.25">
      <c r="A54" s="482"/>
      <c r="B54" s="489"/>
      <c r="C54" s="221" t="s">
        <v>489</v>
      </c>
      <c r="D54" s="222" t="s">
        <v>278</v>
      </c>
      <c r="E54" s="213">
        <v>43.08</v>
      </c>
      <c r="F54" s="217">
        <v>7531</v>
      </c>
      <c r="G54" s="506"/>
      <c r="H54" s="499"/>
      <c r="I54" s="487"/>
      <c r="J54" s="500"/>
      <c r="K54" s="487"/>
      <c r="L54" s="500"/>
      <c r="M54" s="489"/>
    </row>
    <row r="55" spans="1:13" s="211" customFormat="1" ht="27" customHeight="1" x14ac:dyDescent="0.25">
      <c r="A55" s="482">
        <v>14</v>
      </c>
      <c r="B55" s="489" t="s">
        <v>490</v>
      </c>
      <c r="C55" s="221" t="s">
        <v>490</v>
      </c>
      <c r="D55" s="222" t="s">
        <v>278</v>
      </c>
      <c r="E55" s="217">
        <v>36.14</v>
      </c>
      <c r="F55" s="217">
        <v>7791</v>
      </c>
      <c r="G55" s="504">
        <v>2</v>
      </c>
      <c r="H55" s="499">
        <f>SUM(E55:E57)</f>
        <v>109.77</v>
      </c>
      <c r="I55" s="486">
        <f>H55/30*100</f>
        <v>365.9</v>
      </c>
      <c r="J55" s="500">
        <f>SUM(F55:F57)</f>
        <v>19949</v>
      </c>
      <c r="K55" s="486">
        <f>J55/16000*100</f>
        <v>124.68125000000001</v>
      </c>
      <c r="L55" s="500"/>
      <c r="M55" s="489"/>
    </row>
    <row r="56" spans="1:13" s="211" customFormat="1" ht="27" customHeight="1" x14ac:dyDescent="0.25">
      <c r="A56" s="482"/>
      <c r="B56" s="489"/>
      <c r="C56" s="221" t="s">
        <v>181</v>
      </c>
      <c r="D56" s="222" t="s">
        <v>278</v>
      </c>
      <c r="E56" s="217">
        <v>43.66</v>
      </c>
      <c r="F56" s="217">
        <v>8613</v>
      </c>
      <c r="G56" s="505"/>
      <c r="H56" s="499"/>
      <c r="I56" s="487"/>
      <c r="J56" s="500"/>
      <c r="K56" s="487"/>
      <c r="L56" s="500"/>
      <c r="M56" s="489"/>
    </row>
    <row r="57" spans="1:13" s="211" customFormat="1" ht="27" customHeight="1" x14ac:dyDescent="0.25">
      <c r="A57" s="482"/>
      <c r="B57" s="489"/>
      <c r="C57" s="221" t="s">
        <v>491</v>
      </c>
      <c r="D57" s="222" t="s">
        <v>278</v>
      </c>
      <c r="E57" s="213">
        <v>29.97</v>
      </c>
      <c r="F57" s="217">
        <v>3545</v>
      </c>
      <c r="G57" s="506"/>
      <c r="H57" s="499"/>
      <c r="I57" s="487"/>
      <c r="J57" s="500"/>
      <c r="K57" s="487"/>
      <c r="L57" s="500"/>
      <c r="M57" s="489"/>
    </row>
    <row r="58" spans="1:13" s="211" customFormat="1" ht="27" customHeight="1" x14ac:dyDescent="0.25">
      <c r="A58" s="482">
        <v>15</v>
      </c>
      <c r="B58" s="489" t="s">
        <v>492</v>
      </c>
      <c r="C58" s="215" t="s">
        <v>34</v>
      </c>
      <c r="D58" s="222" t="s">
        <v>278</v>
      </c>
      <c r="E58" s="213">
        <v>27.38</v>
      </c>
      <c r="F58" s="217">
        <v>7652</v>
      </c>
      <c r="G58" s="501">
        <v>2</v>
      </c>
      <c r="H58" s="499">
        <f>SUM(E58:E60)</f>
        <v>92.67</v>
      </c>
      <c r="I58" s="486">
        <f>H58/30*100</f>
        <v>308.89999999999998</v>
      </c>
      <c r="J58" s="500">
        <f>SUM(F58:F60)</f>
        <v>27099</v>
      </c>
      <c r="K58" s="486">
        <f>J58/16000*100</f>
        <v>169.36875000000001</v>
      </c>
      <c r="L58" s="500"/>
      <c r="M58" s="489"/>
    </row>
    <row r="59" spans="1:13" s="211" customFormat="1" ht="27" customHeight="1" x14ac:dyDescent="0.25">
      <c r="A59" s="482"/>
      <c r="B59" s="489"/>
      <c r="C59" s="221" t="s">
        <v>492</v>
      </c>
      <c r="D59" s="222" t="s">
        <v>278</v>
      </c>
      <c r="E59" s="213">
        <v>37.340000000000003</v>
      </c>
      <c r="F59" s="219">
        <v>10729</v>
      </c>
      <c r="G59" s="502"/>
      <c r="H59" s="499"/>
      <c r="I59" s="487"/>
      <c r="J59" s="500"/>
      <c r="K59" s="487"/>
      <c r="L59" s="500"/>
      <c r="M59" s="489"/>
    </row>
    <row r="60" spans="1:13" s="211" customFormat="1" ht="27" customHeight="1" x14ac:dyDescent="0.25">
      <c r="A60" s="482"/>
      <c r="B60" s="489"/>
      <c r="C60" s="221" t="s">
        <v>493</v>
      </c>
      <c r="D60" s="222" t="s">
        <v>278</v>
      </c>
      <c r="E60" s="217">
        <v>27.95</v>
      </c>
      <c r="F60" s="219">
        <v>8718</v>
      </c>
      <c r="G60" s="503"/>
      <c r="H60" s="499"/>
      <c r="I60" s="487"/>
      <c r="J60" s="500"/>
      <c r="K60" s="487"/>
      <c r="L60" s="500"/>
      <c r="M60" s="489"/>
    </row>
    <row r="61" spans="1:13" s="211" customFormat="1" ht="27" customHeight="1" x14ac:dyDescent="0.25">
      <c r="A61" s="482">
        <v>16</v>
      </c>
      <c r="B61" s="489" t="s">
        <v>494</v>
      </c>
      <c r="C61" s="221" t="s">
        <v>495</v>
      </c>
      <c r="D61" s="222" t="s">
        <v>278</v>
      </c>
      <c r="E61" s="213">
        <v>34.17</v>
      </c>
      <c r="F61" s="217">
        <v>5389</v>
      </c>
      <c r="G61" s="504">
        <v>3</v>
      </c>
      <c r="H61" s="499">
        <f>SUM(E61:E64)</f>
        <v>118.45</v>
      </c>
      <c r="I61" s="486">
        <f>H61/30*100</f>
        <v>394.83333333333331</v>
      </c>
      <c r="J61" s="500">
        <f>SUM(F61:F64)</f>
        <v>25869</v>
      </c>
      <c r="K61" s="486">
        <f>J61/16000*100</f>
        <v>161.68125000000001</v>
      </c>
      <c r="L61" s="500"/>
      <c r="M61" s="489"/>
    </row>
    <row r="62" spans="1:13" s="211" customFormat="1" ht="27" customHeight="1" x14ac:dyDescent="0.25">
      <c r="A62" s="482"/>
      <c r="B62" s="489"/>
      <c r="C62" s="221" t="s">
        <v>496</v>
      </c>
      <c r="D62" s="222" t="s">
        <v>278</v>
      </c>
      <c r="E62" s="217">
        <v>28.55</v>
      </c>
      <c r="F62" s="219">
        <v>4018</v>
      </c>
      <c r="G62" s="505"/>
      <c r="H62" s="499"/>
      <c r="I62" s="487"/>
      <c r="J62" s="500"/>
      <c r="K62" s="487"/>
      <c r="L62" s="500"/>
      <c r="M62" s="489"/>
    </row>
    <row r="63" spans="1:13" s="211" customFormat="1" ht="27" customHeight="1" x14ac:dyDescent="0.25">
      <c r="A63" s="482"/>
      <c r="B63" s="489"/>
      <c r="C63" s="221" t="s">
        <v>33</v>
      </c>
      <c r="D63" s="222" t="s">
        <v>278</v>
      </c>
      <c r="E63" s="217">
        <v>47.99</v>
      </c>
      <c r="F63" s="217">
        <v>9241</v>
      </c>
      <c r="G63" s="505"/>
      <c r="H63" s="499"/>
      <c r="I63" s="487"/>
      <c r="J63" s="500"/>
      <c r="K63" s="487"/>
      <c r="L63" s="500"/>
      <c r="M63" s="489"/>
    </row>
    <row r="64" spans="1:13" s="211" customFormat="1" ht="27" customHeight="1" x14ac:dyDescent="0.25">
      <c r="A64" s="482"/>
      <c r="B64" s="489"/>
      <c r="C64" s="215" t="s">
        <v>497</v>
      </c>
      <c r="D64" s="222" t="s">
        <v>278</v>
      </c>
      <c r="E64" s="213">
        <v>7.74</v>
      </c>
      <c r="F64" s="225">
        <v>7221</v>
      </c>
      <c r="G64" s="506"/>
      <c r="H64" s="499">
        <f>SUM(E64:E64)</f>
        <v>7.74</v>
      </c>
      <c r="I64" s="487"/>
      <c r="J64" s="500" t="e">
        <f>SUM(#REF!)</f>
        <v>#REF!</v>
      </c>
      <c r="K64" s="487"/>
      <c r="L64" s="500"/>
      <c r="M64" s="489"/>
    </row>
    <row r="65" spans="1:13" s="211" customFormat="1" ht="27" customHeight="1" x14ac:dyDescent="0.25">
      <c r="A65" s="482">
        <v>17</v>
      </c>
      <c r="B65" s="489" t="s">
        <v>40</v>
      </c>
      <c r="C65" s="215" t="s">
        <v>498</v>
      </c>
      <c r="D65" s="216" t="s">
        <v>292</v>
      </c>
      <c r="E65" s="213">
        <v>43.95534</v>
      </c>
      <c r="F65" s="226">
        <v>4791</v>
      </c>
      <c r="G65" s="501">
        <v>2</v>
      </c>
      <c r="H65" s="486">
        <f>SUM(E65:E67)</f>
        <v>132.40904</v>
      </c>
      <c r="I65" s="486">
        <f>H65/30*100</f>
        <v>441.36346666666668</v>
      </c>
      <c r="J65" s="488">
        <f>SUM(F65:F67)</f>
        <v>10690</v>
      </c>
      <c r="K65" s="486">
        <f>J65/16000*100</f>
        <v>66.8125</v>
      </c>
      <c r="L65" s="487"/>
      <c r="M65" s="482"/>
    </row>
    <row r="66" spans="1:13" s="211" customFormat="1" ht="27" customHeight="1" x14ac:dyDescent="0.25">
      <c r="A66" s="482"/>
      <c r="B66" s="489"/>
      <c r="C66" s="215" t="s">
        <v>499</v>
      </c>
      <c r="D66" s="216" t="s">
        <v>292</v>
      </c>
      <c r="E66" s="213">
        <v>57.593760000000003</v>
      </c>
      <c r="F66" s="226">
        <v>3273</v>
      </c>
      <c r="G66" s="502"/>
      <c r="H66" s="487"/>
      <c r="I66" s="487"/>
      <c r="J66" s="488"/>
      <c r="K66" s="487"/>
      <c r="L66" s="487"/>
      <c r="M66" s="482"/>
    </row>
    <row r="67" spans="1:13" s="211" customFormat="1" ht="27" customHeight="1" x14ac:dyDescent="0.25">
      <c r="A67" s="482"/>
      <c r="B67" s="489"/>
      <c r="C67" s="215" t="s">
        <v>500</v>
      </c>
      <c r="D67" s="216" t="s">
        <v>317</v>
      </c>
      <c r="E67" s="213">
        <v>30.859940000000002</v>
      </c>
      <c r="F67" s="226">
        <v>2626</v>
      </c>
      <c r="G67" s="503"/>
      <c r="H67" s="487"/>
      <c r="I67" s="487"/>
      <c r="J67" s="488"/>
      <c r="K67" s="487"/>
      <c r="L67" s="487"/>
      <c r="M67" s="482"/>
    </row>
    <row r="68" spans="1:13" s="211" customFormat="1" ht="27" customHeight="1" x14ac:dyDescent="0.25">
      <c r="A68" s="482">
        <v>18</v>
      </c>
      <c r="B68" s="489" t="s">
        <v>501</v>
      </c>
      <c r="C68" s="221" t="s">
        <v>502</v>
      </c>
      <c r="D68" s="216" t="s">
        <v>292</v>
      </c>
      <c r="E68" s="213">
        <v>37.16525</v>
      </c>
      <c r="F68" s="219">
        <v>7922</v>
      </c>
      <c r="G68" s="504">
        <v>2</v>
      </c>
      <c r="H68" s="486">
        <f>SUM(E68:E70)</f>
        <v>144.64076</v>
      </c>
      <c r="I68" s="486">
        <f>H68/30*100</f>
        <v>482.13586666666669</v>
      </c>
      <c r="J68" s="488">
        <f>SUM(F68:F70)</f>
        <v>22064</v>
      </c>
      <c r="K68" s="486">
        <f>J68/16000*100</f>
        <v>137.9</v>
      </c>
      <c r="L68" s="487"/>
      <c r="M68" s="482"/>
    </row>
    <row r="69" spans="1:13" s="211" customFormat="1" ht="27" customHeight="1" x14ac:dyDescent="0.25">
      <c r="A69" s="482"/>
      <c r="B69" s="489"/>
      <c r="C69" s="221" t="s">
        <v>503</v>
      </c>
      <c r="D69" s="216" t="s">
        <v>292</v>
      </c>
      <c r="E69" s="213">
        <v>30.025500000000001</v>
      </c>
      <c r="F69" s="219">
        <v>5521</v>
      </c>
      <c r="G69" s="505"/>
      <c r="H69" s="487"/>
      <c r="I69" s="487"/>
      <c r="J69" s="488"/>
      <c r="K69" s="487"/>
      <c r="L69" s="487"/>
      <c r="M69" s="482"/>
    </row>
    <row r="70" spans="1:13" s="211" customFormat="1" ht="27" customHeight="1" x14ac:dyDescent="0.25">
      <c r="A70" s="482"/>
      <c r="B70" s="489"/>
      <c r="C70" s="221" t="s">
        <v>501</v>
      </c>
      <c r="D70" s="216" t="s">
        <v>292</v>
      </c>
      <c r="E70" s="213">
        <v>77.450010000000006</v>
      </c>
      <c r="F70" s="219">
        <v>8621</v>
      </c>
      <c r="G70" s="506"/>
      <c r="H70" s="487"/>
      <c r="I70" s="487"/>
      <c r="J70" s="488"/>
      <c r="K70" s="487"/>
      <c r="L70" s="487"/>
      <c r="M70" s="482"/>
    </row>
    <row r="71" spans="1:13" s="211" customFormat="1" ht="27" customHeight="1" x14ac:dyDescent="0.25">
      <c r="A71" s="482">
        <v>19</v>
      </c>
      <c r="B71" s="489" t="s">
        <v>504</v>
      </c>
      <c r="C71" s="221" t="s">
        <v>505</v>
      </c>
      <c r="D71" s="216" t="s">
        <v>292</v>
      </c>
      <c r="E71" s="213">
        <v>11.61059</v>
      </c>
      <c r="F71" s="219">
        <v>7878</v>
      </c>
      <c r="G71" s="504">
        <v>2</v>
      </c>
      <c r="H71" s="486">
        <f>SUM(E71:E73)</f>
        <v>108.17937999999999</v>
      </c>
      <c r="I71" s="486">
        <f>H71/30*100</f>
        <v>360.59793333333329</v>
      </c>
      <c r="J71" s="488">
        <f>SUM(F71:F73)</f>
        <v>16738</v>
      </c>
      <c r="K71" s="486">
        <f>J71/16000*100</f>
        <v>104.6125</v>
      </c>
      <c r="L71" s="487"/>
      <c r="M71" s="482"/>
    </row>
    <row r="72" spans="1:13" s="211" customFormat="1" ht="27" customHeight="1" x14ac:dyDescent="0.25">
      <c r="A72" s="482"/>
      <c r="B72" s="489"/>
      <c r="C72" s="221" t="s">
        <v>506</v>
      </c>
      <c r="D72" s="216" t="s">
        <v>292</v>
      </c>
      <c r="E72" s="213">
        <v>35.912109999999998</v>
      </c>
      <c r="F72" s="219">
        <v>5137</v>
      </c>
      <c r="G72" s="505"/>
      <c r="H72" s="487"/>
      <c r="I72" s="487"/>
      <c r="J72" s="488"/>
      <c r="K72" s="487"/>
      <c r="L72" s="487"/>
      <c r="M72" s="482"/>
    </row>
    <row r="73" spans="1:13" s="211" customFormat="1" ht="27" customHeight="1" x14ac:dyDescent="0.25">
      <c r="A73" s="482"/>
      <c r="B73" s="489"/>
      <c r="C73" s="221" t="s">
        <v>507</v>
      </c>
      <c r="D73" s="216" t="s">
        <v>292</v>
      </c>
      <c r="E73" s="213">
        <v>60.656679999999994</v>
      </c>
      <c r="F73" s="219">
        <v>3723</v>
      </c>
      <c r="G73" s="506"/>
      <c r="H73" s="487"/>
      <c r="I73" s="487"/>
      <c r="J73" s="488"/>
      <c r="K73" s="487"/>
      <c r="L73" s="487"/>
      <c r="M73" s="482"/>
    </row>
    <row r="74" spans="1:13" s="211" customFormat="1" ht="27" customHeight="1" x14ac:dyDescent="0.25">
      <c r="A74" s="482">
        <v>20</v>
      </c>
      <c r="B74" s="489" t="s">
        <v>508</v>
      </c>
      <c r="C74" s="221" t="s">
        <v>509</v>
      </c>
      <c r="D74" s="216" t="s">
        <v>292</v>
      </c>
      <c r="E74" s="213">
        <v>44.218630000000005</v>
      </c>
      <c r="F74" s="219">
        <v>6788</v>
      </c>
      <c r="G74" s="504">
        <v>2</v>
      </c>
      <c r="H74" s="486">
        <f>SUM(E74:E76)</f>
        <v>113.44884</v>
      </c>
      <c r="I74" s="486">
        <f>H74/30*100</f>
        <v>378.1628</v>
      </c>
      <c r="J74" s="488">
        <f>SUM(F74:F76)</f>
        <v>19438</v>
      </c>
      <c r="K74" s="486">
        <f>J74/16000*100</f>
        <v>121.4875</v>
      </c>
      <c r="L74" s="487"/>
      <c r="M74" s="482"/>
    </row>
    <row r="75" spans="1:13" s="211" customFormat="1" ht="27" customHeight="1" x14ac:dyDescent="0.25">
      <c r="A75" s="482"/>
      <c r="B75" s="489"/>
      <c r="C75" s="221" t="s">
        <v>508</v>
      </c>
      <c r="D75" s="216" t="s">
        <v>292</v>
      </c>
      <c r="E75" s="213">
        <v>37.39893</v>
      </c>
      <c r="F75" s="219">
        <v>5484</v>
      </c>
      <c r="G75" s="505"/>
      <c r="H75" s="487"/>
      <c r="I75" s="487"/>
      <c r="J75" s="488"/>
      <c r="K75" s="487"/>
      <c r="L75" s="487"/>
      <c r="M75" s="482"/>
    </row>
    <row r="76" spans="1:13" s="211" customFormat="1" ht="27" customHeight="1" x14ac:dyDescent="0.25">
      <c r="A76" s="482"/>
      <c r="B76" s="489"/>
      <c r="C76" s="221" t="s">
        <v>510</v>
      </c>
      <c r="D76" s="216" t="s">
        <v>292</v>
      </c>
      <c r="E76" s="213">
        <v>31.831280000000003</v>
      </c>
      <c r="F76" s="219">
        <v>7166</v>
      </c>
      <c r="G76" s="506"/>
      <c r="H76" s="487"/>
      <c r="I76" s="487"/>
      <c r="J76" s="488"/>
      <c r="K76" s="487"/>
      <c r="L76" s="487"/>
      <c r="M76" s="482"/>
    </row>
    <row r="77" spans="1:13" s="211" customFormat="1" ht="27" customHeight="1" x14ac:dyDescent="0.25">
      <c r="A77" s="482">
        <v>21</v>
      </c>
      <c r="B77" s="489" t="s">
        <v>511</v>
      </c>
      <c r="C77" s="215" t="s">
        <v>512</v>
      </c>
      <c r="D77" s="216" t="s">
        <v>304</v>
      </c>
      <c r="E77" s="213">
        <v>8.7442226000000005</v>
      </c>
      <c r="F77" s="213">
        <v>17387</v>
      </c>
      <c r="G77" s="501">
        <v>3</v>
      </c>
      <c r="H77" s="486">
        <f>SUM(E77:E80)</f>
        <v>50.448822600000007</v>
      </c>
      <c r="I77" s="486">
        <f>H77/30*100</f>
        <v>168.16274200000004</v>
      </c>
      <c r="J77" s="488">
        <f>SUM(F77:F80)</f>
        <v>44485</v>
      </c>
      <c r="K77" s="486">
        <f>J77/16000*100</f>
        <v>278.03125</v>
      </c>
      <c r="L77" s="487"/>
      <c r="M77" s="482"/>
    </row>
    <row r="78" spans="1:13" s="211" customFormat="1" ht="27" customHeight="1" x14ac:dyDescent="0.25">
      <c r="A78" s="482"/>
      <c r="B78" s="489"/>
      <c r="C78" s="215" t="s">
        <v>658</v>
      </c>
      <c r="D78" s="216" t="s">
        <v>304</v>
      </c>
      <c r="E78" s="227">
        <v>9.7012999999999998</v>
      </c>
      <c r="F78" s="226">
        <f>11506-2693</f>
        <v>8813</v>
      </c>
      <c r="G78" s="502"/>
      <c r="H78" s="487"/>
      <c r="I78" s="487"/>
      <c r="J78" s="488"/>
      <c r="K78" s="487"/>
      <c r="L78" s="487"/>
      <c r="M78" s="482"/>
    </row>
    <row r="79" spans="1:13" s="211" customFormat="1" ht="27" customHeight="1" x14ac:dyDescent="0.25">
      <c r="A79" s="482"/>
      <c r="B79" s="489"/>
      <c r="C79" s="215" t="s">
        <v>513</v>
      </c>
      <c r="D79" s="216" t="s">
        <v>304</v>
      </c>
      <c r="E79" s="341">
        <v>21.030000000000005</v>
      </c>
      <c r="F79" s="342">
        <f>7079-F84</f>
        <v>5105</v>
      </c>
      <c r="G79" s="502"/>
      <c r="H79" s="487"/>
      <c r="I79" s="487"/>
      <c r="J79" s="488"/>
      <c r="K79" s="487"/>
      <c r="L79" s="487"/>
      <c r="M79" s="482"/>
    </row>
    <row r="80" spans="1:13" s="211" customFormat="1" ht="27" customHeight="1" x14ac:dyDescent="0.25">
      <c r="A80" s="482"/>
      <c r="B80" s="489"/>
      <c r="C80" s="215" t="s">
        <v>657</v>
      </c>
      <c r="D80" s="216" t="s">
        <v>304</v>
      </c>
      <c r="E80" s="213">
        <v>10.9733</v>
      </c>
      <c r="F80" s="226">
        <f>15885-F176</f>
        <v>13180</v>
      </c>
      <c r="G80" s="503"/>
      <c r="H80" s="487"/>
      <c r="I80" s="487"/>
      <c r="J80" s="488"/>
      <c r="K80" s="487"/>
      <c r="L80" s="487"/>
      <c r="M80" s="482"/>
    </row>
    <row r="81" spans="1:13" s="211" customFormat="1" ht="27" customHeight="1" x14ac:dyDescent="0.25">
      <c r="A81" s="482">
        <v>22</v>
      </c>
      <c r="B81" s="489" t="s">
        <v>514</v>
      </c>
      <c r="C81" s="215" t="s">
        <v>514</v>
      </c>
      <c r="D81" s="216" t="s">
        <v>304</v>
      </c>
      <c r="E81" s="213">
        <v>20.1922043</v>
      </c>
      <c r="F81" s="226">
        <v>10622</v>
      </c>
      <c r="G81" s="501">
        <v>1</v>
      </c>
      <c r="H81" s="499">
        <f>E81+E82</f>
        <v>32.7644783</v>
      </c>
      <c r="I81" s="499">
        <f>H81/30*100</f>
        <v>109.21492766666667</v>
      </c>
      <c r="J81" s="500">
        <f>F81+F82</f>
        <v>20682</v>
      </c>
      <c r="K81" s="499">
        <f>J81/16000*100</f>
        <v>129.26249999999999</v>
      </c>
      <c r="L81" s="500"/>
      <c r="M81" s="489"/>
    </row>
    <row r="82" spans="1:13" s="228" customFormat="1" ht="27" customHeight="1" x14ac:dyDescent="0.25">
      <c r="A82" s="482"/>
      <c r="B82" s="489"/>
      <c r="C82" s="215" t="s">
        <v>515</v>
      </c>
      <c r="D82" s="216" t="s">
        <v>304</v>
      </c>
      <c r="E82" s="213">
        <v>12.572274</v>
      </c>
      <c r="F82" s="226">
        <v>10060</v>
      </c>
      <c r="G82" s="503"/>
      <c r="H82" s="499"/>
      <c r="I82" s="499"/>
      <c r="J82" s="500"/>
      <c r="K82" s="499"/>
      <c r="L82" s="500"/>
      <c r="M82" s="489"/>
    </row>
    <row r="83" spans="1:13" s="211" customFormat="1" ht="27" customHeight="1" x14ac:dyDescent="0.25">
      <c r="A83" s="482">
        <v>23</v>
      </c>
      <c r="B83" s="489" t="s">
        <v>516</v>
      </c>
      <c r="C83" s="215" t="s">
        <v>517</v>
      </c>
      <c r="D83" s="216" t="s">
        <v>304</v>
      </c>
      <c r="E83" s="213">
        <v>10.5671667</v>
      </c>
      <c r="F83" s="226">
        <v>8775</v>
      </c>
      <c r="G83" s="501">
        <v>2</v>
      </c>
      <c r="H83" s="486">
        <f>SUM(E83:E86)</f>
        <v>63.700999799999998</v>
      </c>
      <c r="I83" s="486">
        <f>H83/30*100</f>
        <v>212.33666599999998</v>
      </c>
      <c r="J83" s="488">
        <f>SUM(F83:F86)</f>
        <v>26530</v>
      </c>
      <c r="K83" s="486">
        <f>J83/16000*100</f>
        <v>165.8125</v>
      </c>
      <c r="L83" s="487"/>
      <c r="M83" s="482"/>
    </row>
    <row r="84" spans="1:13" s="211" customFormat="1" ht="27" customHeight="1" x14ac:dyDescent="0.25">
      <c r="A84" s="482"/>
      <c r="B84" s="489"/>
      <c r="C84" s="215" t="s">
        <v>656</v>
      </c>
      <c r="D84" s="216" t="s">
        <v>304</v>
      </c>
      <c r="E84" s="213">
        <v>18.559999999999999</v>
      </c>
      <c r="F84" s="226">
        <v>1974</v>
      </c>
      <c r="G84" s="502"/>
      <c r="H84" s="486"/>
      <c r="I84" s="486"/>
      <c r="J84" s="488"/>
      <c r="K84" s="486"/>
      <c r="L84" s="487"/>
      <c r="M84" s="482"/>
    </row>
    <row r="85" spans="1:13" s="211" customFormat="1" ht="27" customHeight="1" x14ac:dyDescent="0.25">
      <c r="A85" s="482"/>
      <c r="B85" s="489"/>
      <c r="C85" s="215" t="s">
        <v>516</v>
      </c>
      <c r="D85" s="216" t="s">
        <v>304</v>
      </c>
      <c r="E85" s="213">
        <v>17.1978802</v>
      </c>
      <c r="F85" s="226">
        <v>7929</v>
      </c>
      <c r="G85" s="502"/>
      <c r="H85" s="486"/>
      <c r="I85" s="486"/>
      <c r="J85" s="488"/>
      <c r="K85" s="486"/>
      <c r="L85" s="487"/>
      <c r="M85" s="482"/>
    </row>
    <row r="86" spans="1:13" s="211" customFormat="1" ht="27" customHeight="1" x14ac:dyDescent="0.25">
      <c r="A86" s="482"/>
      <c r="B86" s="489"/>
      <c r="C86" s="215" t="s">
        <v>518</v>
      </c>
      <c r="D86" s="216" t="s">
        <v>304</v>
      </c>
      <c r="E86" s="213">
        <v>17.375952900000001</v>
      </c>
      <c r="F86" s="226">
        <v>7852</v>
      </c>
      <c r="G86" s="503"/>
      <c r="H86" s="487"/>
      <c r="I86" s="487"/>
      <c r="J86" s="488"/>
      <c r="K86" s="487"/>
      <c r="L86" s="487"/>
      <c r="M86" s="482"/>
    </row>
    <row r="87" spans="1:13" s="211" customFormat="1" ht="27" customHeight="1" x14ac:dyDescent="0.25">
      <c r="A87" s="482">
        <v>24</v>
      </c>
      <c r="B87" s="489" t="s">
        <v>36</v>
      </c>
      <c r="C87" s="215" t="s">
        <v>36</v>
      </c>
      <c r="D87" s="216" t="s">
        <v>304</v>
      </c>
      <c r="E87" s="213">
        <v>81.437476500000002</v>
      </c>
      <c r="F87" s="226">
        <v>1846</v>
      </c>
      <c r="G87" s="501">
        <v>2</v>
      </c>
      <c r="H87" s="486">
        <f>SUM(E87:E89)</f>
        <v>149.10046</v>
      </c>
      <c r="I87" s="486">
        <f>H87/30*100</f>
        <v>497.00153333333333</v>
      </c>
      <c r="J87" s="488">
        <f>SUM(F87:F89)</f>
        <v>14102</v>
      </c>
      <c r="K87" s="486">
        <f>J87/16000*100</f>
        <v>88.137500000000003</v>
      </c>
      <c r="L87" s="487"/>
      <c r="M87" s="482"/>
    </row>
    <row r="88" spans="1:13" s="211" customFormat="1" ht="27" customHeight="1" x14ac:dyDescent="0.25">
      <c r="A88" s="482"/>
      <c r="B88" s="489"/>
      <c r="C88" s="215" t="s">
        <v>519</v>
      </c>
      <c r="D88" s="216" t="s">
        <v>304</v>
      </c>
      <c r="E88" s="213">
        <v>32.739937300000001</v>
      </c>
      <c r="F88" s="226">
        <v>5676</v>
      </c>
      <c r="G88" s="502"/>
      <c r="H88" s="487"/>
      <c r="I88" s="487"/>
      <c r="J88" s="488"/>
      <c r="K88" s="487"/>
      <c r="L88" s="487"/>
      <c r="M88" s="482"/>
    </row>
    <row r="89" spans="1:13" s="211" customFormat="1" ht="27" customHeight="1" x14ac:dyDescent="0.25">
      <c r="A89" s="482"/>
      <c r="B89" s="489"/>
      <c r="C89" s="215" t="s">
        <v>520</v>
      </c>
      <c r="D89" s="216" t="s">
        <v>304</v>
      </c>
      <c r="E89" s="213">
        <v>34.923046200000002</v>
      </c>
      <c r="F89" s="226">
        <v>6580</v>
      </c>
      <c r="G89" s="503"/>
      <c r="H89" s="487"/>
      <c r="I89" s="487"/>
      <c r="J89" s="488"/>
      <c r="K89" s="487"/>
      <c r="L89" s="487"/>
      <c r="M89" s="482"/>
    </row>
    <row r="90" spans="1:13" s="211" customFormat="1" ht="27" customHeight="1" x14ac:dyDescent="0.25">
      <c r="A90" s="482">
        <v>25</v>
      </c>
      <c r="B90" s="489" t="s">
        <v>521</v>
      </c>
      <c r="C90" s="215" t="s">
        <v>522</v>
      </c>
      <c r="D90" s="216" t="s">
        <v>523</v>
      </c>
      <c r="E90" s="213">
        <v>39.547899999999998</v>
      </c>
      <c r="F90" s="226">
        <v>6619</v>
      </c>
      <c r="G90" s="501">
        <v>2</v>
      </c>
      <c r="H90" s="499">
        <f>SUM(E90:E92)</f>
        <v>132.98367000000002</v>
      </c>
      <c r="I90" s="486">
        <f>H90/30*100</f>
        <v>443.27890000000008</v>
      </c>
      <c r="J90" s="500">
        <f>SUM(F90:F92)</f>
        <v>28537</v>
      </c>
      <c r="K90" s="486">
        <f>J90/16000*100</f>
        <v>178.35624999999999</v>
      </c>
      <c r="L90" s="500"/>
      <c r="M90" s="489"/>
    </row>
    <row r="91" spans="1:13" s="211" customFormat="1" ht="27" customHeight="1" x14ac:dyDescent="0.25">
      <c r="A91" s="482"/>
      <c r="B91" s="489"/>
      <c r="C91" s="215" t="s">
        <v>524</v>
      </c>
      <c r="D91" s="216" t="s">
        <v>523</v>
      </c>
      <c r="E91" s="217">
        <v>41.15</v>
      </c>
      <c r="F91" s="226">
        <v>9045</v>
      </c>
      <c r="G91" s="502"/>
      <c r="H91" s="499"/>
      <c r="I91" s="486"/>
      <c r="J91" s="500"/>
      <c r="K91" s="486"/>
      <c r="L91" s="500"/>
      <c r="M91" s="489"/>
    </row>
    <row r="92" spans="1:13" s="211" customFormat="1" ht="27" customHeight="1" x14ac:dyDescent="0.25">
      <c r="A92" s="482"/>
      <c r="B92" s="489"/>
      <c r="C92" s="215" t="s">
        <v>525</v>
      </c>
      <c r="D92" s="216" t="s">
        <v>523</v>
      </c>
      <c r="E92" s="213">
        <v>52.285769999999999</v>
      </c>
      <c r="F92" s="226">
        <v>12873</v>
      </c>
      <c r="G92" s="503"/>
      <c r="H92" s="499"/>
      <c r="I92" s="487"/>
      <c r="J92" s="500"/>
      <c r="K92" s="487"/>
      <c r="L92" s="500"/>
      <c r="M92" s="489"/>
    </row>
    <row r="93" spans="1:13" s="211" customFormat="1" ht="27" customHeight="1" x14ac:dyDescent="0.25">
      <c r="A93" s="482">
        <v>26</v>
      </c>
      <c r="B93" s="500" t="s">
        <v>526</v>
      </c>
      <c r="C93" s="215" t="s">
        <v>527</v>
      </c>
      <c r="D93" s="216" t="s">
        <v>523</v>
      </c>
      <c r="E93" s="217">
        <v>8.11</v>
      </c>
      <c r="F93" s="226">
        <v>7468</v>
      </c>
      <c r="G93" s="501">
        <v>3</v>
      </c>
      <c r="H93" s="486">
        <f>SUM(E93:E96)</f>
        <v>130.94299999999998</v>
      </c>
      <c r="I93" s="486">
        <f>H93/30*100</f>
        <v>436.47666666666663</v>
      </c>
      <c r="J93" s="486">
        <f>SUM(F93:F96)</f>
        <v>27169</v>
      </c>
      <c r="K93" s="486">
        <f>J93/16000*100</f>
        <v>169.80625000000001</v>
      </c>
      <c r="L93" s="487"/>
      <c r="M93" s="482"/>
    </row>
    <row r="94" spans="1:13" s="211" customFormat="1" ht="27" customHeight="1" x14ac:dyDescent="0.25">
      <c r="A94" s="482"/>
      <c r="B94" s="500"/>
      <c r="C94" s="215" t="s">
        <v>528</v>
      </c>
      <c r="D94" s="216" t="s">
        <v>523</v>
      </c>
      <c r="E94" s="213">
        <v>32.79</v>
      </c>
      <c r="F94" s="226">
        <v>9272</v>
      </c>
      <c r="G94" s="502"/>
      <c r="H94" s="486"/>
      <c r="I94" s="486"/>
      <c r="J94" s="486"/>
      <c r="K94" s="486"/>
      <c r="L94" s="487"/>
      <c r="M94" s="482"/>
    </row>
    <row r="95" spans="1:13" s="211" customFormat="1" ht="27" customHeight="1" x14ac:dyDescent="0.25">
      <c r="A95" s="482"/>
      <c r="B95" s="500"/>
      <c r="C95" s="215" t="s">
        <v>529</v>
      </c>
      <c r="D95" s="216" t="s">
        <v>523</v>
      </c>
      <c r="E95" s="213">
        <v>48.95</v>
      </c>
      <c r="F95" s="226">
        <v>7830</v>
      </c>
      <c r="G95" s="502"/>
      <c r="H95" s="486"/>
      <c r="I95" s="486"/>
      <c r="J95" s="486"/>
      <c r="K95" s="486"/>
      <c r="L95" s="487"/>
      <c r="M95" s="482"/>
    </row>
    <row r="96" spans="1:13" s="211" customFormat="1" ht="27" customHeight="1" x14ac:dyDescent="0.25">
      <c r="A96" s="482"/>
      <c r="B96" s="500"/>
      <c r="C96" s="215" t="s">
        <v>530</v>
      </c>
      <c r="D96" s="216" t="s">
        <v>523</v>
      </c>
      <c r="E96" s="213">
        <v>41.093000000000004</v>
      </c>
      <c r="F96" s="219">
        <v>2599</v>
      </c>
      <c r="G96" s="503"/>
      <c r="H96" s="486"/>
      <c r="I96" s="486"/>
      <c r="J96" s="486"/>
      <c r="K96" s="486"/>
      <c r="L96" s="487"/>
      <c r="M96" s="482"/>
    </row>
    <row r="97" spans="1:13" s="211" customFormat="1" ht="27" customHeight="1" x14ac:dyDescent="0.25">
      <c r="A97" s="482">
        <v>27</v>
      </c>
      <c r="B97" s="500" t="s">
        <v>531</v>
      </c>
      <c r="C97" s="215" t="s">
        <v>532</v>
      </c>
      <c r="D97" s="216" t="s">
        <v>523</v>
      </c>
      <c r="E97" s="217">
        <v>35.89</v>
      </c>
      <c r="F97" s="226">
        <v>9721</v>
      </c>
      <c r="G97" s="501">
        <v>2</v>
      </c>
      <c r="H97" s="486">
        <f>SUM(E97:E99)</f>
        <v>134.13</v>
      </c>
      <c r="I97" s="486">
        <f>H97/30*100</f>
        <v>447.1</v>
      </c>
      <c r="J97" s="488">
        <f>SUM(F97:F99)</f>
        <v>22930</v>
      </c>
      <c r="K97" s="486">
        <f>J97/16000*100</f>
        <v>143.3125</v>
      </c>
      <c r="L97" s="487"/>
      <c r="M97" s="482"/>
    </row>
    <row r="98" spans="1:13" s="211" customFormat="1" ht="27" customHeight="1" x14ac:dyDescent="0.25">
      <c r="A98" s="482"/>
      <c r="B98" s="500"/>
      <c r="C98" s="215" t="s">
        <v>533</v>
      </c>
      <c r="D98" s="216" t="s">
        <v>523</v>
      </c>
      <c r="E98" s="217">
        <v>71.41</v>
      </c>
      <c r="F98" s="226">
        <v>9443</v>
      </c>
      <c r="G98" s="502"/>
      <c r="H98" s="487"/>
      <c r="I98" s="487"/>
      <c r="J98" s="488"/>
      <c r="K98" s="487"/>
      <c r="L98" s="487"/>
      <c r="M98" s="482"/>
    </row>
    <row r="99" spans="1:13" s="211" customFormat="1" ht="27" customHeight="1" x14ac:dyDescent="0.25">
      <c r="A99" s="482"/>
      <c r="B99" s="500"/>
      <c r="C99" s="215" t="s">
        <v>40</v>
      </c>
      <c r="D99" s="216" t="s">
        <v>523</v>
      </c>
      <c r="E99" s="217">
        <v>26.83</v>
      </c>
      <c r="F99" s="210">
        <v>3766</v>
      </c>
      <c r="G99" s="503"/>
      <c r="H99" s="487"/>
      <c r="I99" s="487"/>
      <c r="J99" s="488"/>
      <c r="K99" s="487"/>
      <c r="L99" s="487"/>
      <c r="M99" s="482"/>
    </row>
    <row r="100" spans="1:13" s="211" customFormat="1" ht="27" customHeight="1" x14ac:dyDescent="0.25">
      <c r="A100" s="482">
        <v>28</v>
      </c>
      <c r="B100" s="489" t="s">
        <v>534</v>
      </c>
      <c r="C100" s="215" t="s">
        <v>535</v>
      </c>
      <c r="D100" s="216" t="s">
        <v>329</v>
      </c>
      <c r="E100" s="213">
        <v>17.893710000000002</v>
      </c>
      <c r="F100" s="219">
        <v>15567</v>
      </c>
      <c r="G100" s="501">
        <v>2</v>
      </c>
      <c r="H100" s="486">
        <f>SUM(E100:E102)</f>
        <v>57.691119999999998</v>
      </c>
      <c r="I100" s="486">
        <f>H100/30*100</f>
        <v>192.30373333333333</v>
      </c>
      <c r="J100" s="488">
        <f>SUM(F100:F102)</f>
        <v>37792</v>
      </c>
      <c r="K100" s="486">
        <f>J100/16000*100</f>
        <v>236.20000000000002</v>
      </c>
      <c r="L100" s="487"/>
      <c r="M100" s="482"/>
    </row>
    <row r="101" spans="1:13" s="211" customFormat="1" ht="27" customHeight="1" x14ac:dyDescent="0.25">
      <c r="A101" s="482"/>
      <c r="B101" s="489"/>
      <c r="C101" s="215" t="s">
        <v>536</v>
      </c>
      <c r="D101" s="216" t="s">
        <v>329</v>
      </c>
      <c r="E101" s="213">
        <v>21.625450000000001</v>
      </c>
      <c r="F101" s="219">
        <v>12029</v>
      </c>
      <c r="G101" s="502"/>
      <c r="H101" s="487"/>
      <c r="I101" s="487"/>
      <c r="J101" s="488"/>
      <c r="K101" s="487"/>
      <c r="L101" s="487"/>
      <c r="M101" s="482"/>
    </row>
    <row r="102" spans="1:13" s="211" customFormat="1" ht="27" customHeight="1" x14ac:dyDescent="0.25">
      <c r="A102" s="482"/>
      <c r="B102" s="489"/>
      <c r="C102" s="215" t="s">
        <v>537</v>
      </c>
      <c r="D102" s="216" t="s">
        <v>329</v>
      </c>
      <c r="E102" s="213">
        <v>18.171959999999999</v>
      </c>
      <c r="F102" s="219">
        <v>10196</v>
      </c>
      <c r="G102" s="503"/>
      <c r="H102" s="487"/>
      <c r="I102" s="487"/>
      <c r="J102" s="488"/>
      <c r="K102" s="487"/>
      <c r="L102" s="487"/>
      <c r="M102" s="482"/>
    </row>
    <row r="103" spans="1:13" s="211" customFormat="1" ht="27" customHeight="1" x14ac:dyDescent="0.25">
      <c r="A103" s="482">
        <v>29</v>
      </c>
      <c r="B103" s="489" t="s">
        <v>538</v>
      </c>
      <c r="C103" s="215" t="s">
        <v>539</v>
      </c>
      <c r="D103" s="216" t="s">
        <v>329</v>
      </c>
      <c r="E103" s="213">
        <v>17.507819999999999</v>
      </c>
      <c r="F103" s="219">
        <v>11910</v>
      </c>
      <c r="G103" s="501">
        <v>2</v>
      </c>
      <c r="H103" s="486">
        <f>SUM(E103:E105)</f>
        <v>55.021819999999998</v>
      </c>
      <c r="I103" s="486">
        <f>H103/30*100</f>
        <v>183.40606666666665</v>
      </c>
      <c r="J103" s="488">
        <f>SUM(F103:F105)</f>
        <v>32869</v>
      </c>
      <c r="K103" s="486">
        <f>J103/16000*100</f>
        <v>205.43125000000001</v>
      </c>
      <c r="L103" s="487"/>
      <c r="M103" s="482"/>
    </row>
    <row r="104" spans="1:13" s="211" customFormat="1" ht="27" customHeight="1" x14ac:dyDescent="0.25">
      <c r="A104" s="482"/>
      <c r="B104" s="489"/>
      <c r="C104" s="215" t="s">
        <v>540</v>
      </c>
      <c r="D104" s="216" t="s">
        <v>329</v>
      </c>
      <c r="E104" s="213">
        <v>9.94116</v>
      </c>
      <c r="F104" s="219">
        <v>9362</v>
      </c>
      <c r="G104" s="502"/>
      <c r="H104" s="487"/>
      <c r="I104" s="487"/>
      <c r="J104" s="488"/>
      <c r="K104" s="487"/>
      <c r="L104" s="487"/>
      <c r="M104" s="482"/>
    </row>
    <row r="105" spans="1:13" s="211" customFormat="1" ht="27" customHeight="1" x14ac:dyDescent="0.25">
      <c r="A105" s="482"/>
      <c r="B105" s="489"/>
      <c r="C105" s="215" t="s">
        <v>541</v>
      </c>
      <c r="D105" s="216" t="s">
        <v>329</v>
      </c>
      <c r="E105" s="213">
        <v>27.572839999999999</v>
      </c>
      <c r="F105" s="219">
        <v>11597</v>
      </c>
      <c r="G105" s="503"/>
      <c r="H105" s="487"/>
      <c r="I105" s="487"/>
      <c r="J105" s="488"/>
      <c r="K105" s="487"/>
      <c r="L105" s="487"/>
      <c r="M105" s="482"/>
    </row>
    <row r="106" spans="1:13" s="211" customFormat="1" ht="27" customHeight="1" x14ac:dyDescent="0.25">
      <c r="A106" s="482">
        <v>30</v>
      </c>
      <c r="B106" s="489" t="s">
        <v>542</v>
      </c>
      <c r="C106" s="215" t="s">
        <v>543</v>
      </c>
      <c r="D106" s="216" t="s">
        <v>329</v>
      </c>
      <c r="E106" s="213">
        <v>11.341379999999999</v>
      </c>
      <c r="F106" s="225">
        <v>19648</v>
      </c>
      <c r="G106" s="501">
        <v>2</v>
      </c>
      <c r="H106" s="486">
        <f>SUM(E106:E108)</f>
        <v>66.481189999999998</v>
      </c>
      <c r="I106" s="486">
        <f>H106/30*100</f>
        <v>221.60396666666665</v>
      </c>
      <c r="J106" s="488">
        <f>SUM(F106:F108)</f>
        <v>46745</v>
      </c>
      <c r="K106" s="486">
        <f>J106/16000*100</f>
        <v>292.15625</v>
      </c>
      <c r="L106" s="487"/>
      <c r="M106" s="482"/>
    </row>
    <row r="107" spans="1:13" s="211" customFormat="1" ht="27" customHeight="1" x14ac:dyDescent="0.25">
      <c r="A107" s="482"/>
      <c r="B107" s="489"/>
      <c r="C107" s="215" t="s">
        <v>544</v>
      </c>
      <c r="D107" s="216" t="s">
        <v>329</v>
      </c>
      <c r="E107" s="213">
        <v>18.64311</v>
      </c>
      <c r="F107" s="219">
        <v>11813</v>
      </c>
      <c r="G107" s="502"/>
      <c r="H107" s="487"/>
      <c r="I107" s="487"/>
      <c r="J107" s="488"/>
      <c r="K107" s="487"/>
      <c r="L107" s="487"/>
      <c r="M107" s="482"/>
    </row>
    <row r="108" spans="1:13" s="211" customFormat="1" ht="27" customHeight="1" x14ac:dyDescent="0.25">
      <c r="A108" s="482"/>
      <c r="B108" s="489"/>
      <c r="C108" s="215" t="s">
        <v>545</v>
      </c>
      <c r="D108" s="216" t="s">
        <v>329</v>
      </c>
      <c r="E108" s="213">
        <v>36.496700000000004</v>
      </c>
      <c r="F108" s="219">
        <v>15284</v>
      </c>
      <c r="G108" s="503"/>
      <c r="H108" s="487"/>
      <c r="I108" s="487"/>
      <c r="J108" s="488"/>
      <c r="K108" s="487"/>
      <c r="L108" s="487"/>
      <c r="M108" s="482"/>
    </row>
    <row r="109" spans="1:13" s="211" customFormat="1" ht="27" customHeight="1" x14ac:dyDescent="0.25">
      <c r="A109" s="482">
        <v>31</v>
      </c>
      <c r="B109" s="489" t="s">
        <v>546</v>
      </c>
      <c r="C109" s="215" t="s">
        <v>547</v>
      </c>
      <c r="D109" s="216" t="s">
        <v>329</v>
      </c>
      <c r="E109" s="213">
        <v>28.460990000000002</v>
      </c>
      <c r="F109" s="219">
        <v>11774</v>
      </c>
      <c r="G109" s="501">
        <v>2</v>
      </c>
      <c r="H109" s="486">
        <f>SUM(E109:E111)</f>
        <v>59.750810000000001</v>
      </c>
      <c r="I109" s="486">
        <f>H109/30*100</f>
        <v>199.16936666666666</v>
      </c>
      <c r="J109" s="488">
        <f>SUM(F109:F111)</f>
        <v>35638</v>
      </c>
      <c r="K109" s="486">
        <f>J109/16000*100</f>
        <v>222.73749999999998</v>
      </c>
      <c r="L109" s="487"/>
      <c r="M109" s="482"/>
    </row>
    <row r="110" spans="1:13" s="211" customFormat="1" ht="27" customHeight="1" x14ac:dyDescent="0.25">
      <c r="A110" s="482"/>
      <c r="B110" s="489"/>
      <c r="C110" s="215" t="s">
        <v>548</v>
      </c>
      <c r="D110" s="216" t="s">
        <v>329</v>
      </c>
      <c r="E110" s="213">
        <v>16.00909</v>
      </c>
      <c r="F110" s="219">
        <v>10504</v>
      </c>
      <c r="G110" s="502"/>
      <c r="H110" s="487"/>
      <c r="I110" s="487"/>
      <c r="J110" s="488"/>
      <c r="K110" s="487"/>
      <c r="L110" s="487"/>
      <c r="M110" s="482"/>
    </row>
    <row r="111" spans="1:13" s="211" customFormat="1" ht="27" customHeight="1" x14ac:dyDescent="0.25">
      <c r="A111" s="482"/>
      <c r="B111" s="489"/>
      <c r="C111" s="215" t="s">
        <v>549</v>
      </c>
      <c r="D111" s="216" t="s">
        <v>329</v>
      </c>
      <c r="E111" s="213">
        <v>15.28073</v>
      </c>
      <c r="F111" s="219">
        <v>13360</v>
      </c>
      <c r="G111" s="503"/>
      <c r="H111" s="487"/>
      <c r="I111" s="487"/>
      <c r="J111" s="488"/>
      <c r="K111" s="487"/>
      <c r="L111" s="487"/>
      <c r="M111" s="482"/>
    </row>
    <row r="112" spans="1:13" s="211" customFormat="1" ht="27" customHeight="1" x14ac:dyDescent="0.25">
      <c r="A112" s="482">
        <v>32</v>
      </c>
      <c r="B112" s="489" t="s">
        <v>550</v>
      </c>
      <c r="C112" s="215" t="s">
        <v>551</v>
      </c>
      <c r="D112" s="216" t="s">
        <v>329</v>
      </c>
      <c r="E112" s="213">
        <v>26.002040000000001</v>
      </c>
      <c r="F112" s="219">
        <v>14621</v>
      </c>
      <c r="G112" s="501">
        <v>1</v>
      </c>
      <c r="H112" s="486">
        <f>SUM(E112:E114)</f>
        <v>59.411010000000005</v>
      </c>
      <c r="I112" s="486">
        <f>H112/30*100</f>
        <v>198.03670000000002</v>
      </c>
      <c r="J112" s="488">
        <f>SUM(F112:F114)</f>
        <v>31722</v>
      </c>
      <c r="K112" s="486">
        <f>J112/16000*100</f>
        <v>198.26250000000002</v>
      </c>
      <c r="L112" s="487"/>
      <c r="M112" s="482"/>
    </row>
    <row r="113" spans="1:13" s="211" customFormat="1" ht="27" customHeight="1" x14ac:dyDescent="0.25">
      <c r="A113" s="482"/>
      <c r="B113" s="489"/>
      <c r="C113" s="215" t="s">
        <v>552</v>
      </c>
      <c r="D113" s="216" t="s">
        <v>329</v>
      </c>
      <c r="E113" s="227">
        <v>1.4850000000000001</v>
      </c>
      <c r="F113" s="219">
        <v>1324</v>
      </c>
      <c r="G113" s="502"/>
      <c r="H113" s="487"/>
      <c r="I113" s="487"/>
      <c r="J113" s="488"/>
      <c r="K113" s="487"/>
      <c r="L113" s="487"/>
      <c r="M113" s="482"/>
    </row>
    <row r="114" spans="1:13" s="211" customFormat="1" ht="27" customHeight="1" x14ac:dyDescent="0.25">
      <c r="A114" s="482"/>
      <c r="B114" s="489"/>
      <c r="C114" s="215" t="s">
        <v>553</v>
      </c>
      <c r="D114" s="216" t="s">
        <v>329</v>
      </c>
      <c r="E114" s="213">
        <v>31.923970000000001</v>
      </c>
      <c r="F114" s="219">
        <v>15777</v>
      </c>
      <c r="G114" s="503"/>
      <c r="H114" s="487"/>
      <c r="I114" s="487"/>
      <c r="J114" s="488"/>
      <c r="K114" s="487"/>
      <c r="L114" s="487"/>
      <c r="M114" s="482"/>
    </row>
    <row r="115" spans="1:13" s="211" customFormat="1" ht="27" customHeight="1" x14ac:dyDescent="0.25">
      <c r="A115" s="482">
        <v>33</v>
      </c>
      <c r="B115" s="489" t="s">
        <v>554</v>
      </c>
      <c r="C115" s="215" t="s">
        <v>555</v>
      </c>
      <c r="D115" s="216" t="s">
        <v>329</v>
      </c>
      <c r="E115" s="213">
        <v>20.79007</v>
      </c>
      <c r="F115" s="219">
        <f>19477-F113</f>
        <v>18153</v>
      </c>
      <c r="G115" s="501">
        <v>2</v>
      </c>
      <c r="H115" s="486">
        <f>SUM(E115:E117)</f>
        <v>63.441019999999995</v>
      </c>
      <c r="I115" s="486">
        <f>H115/30*100</f>
        <v>211.47006666666664</v>
      </c>
      <c r="J115" s="488">
        <f>SUM(F115:F117)</f>
        <v>56793</v>
      </c>
      <c r="K115" s="486">
        <f>J115/16000*100</f>
        <v>354.95625000000001</v>
      </c>
      <c r="L115" s="487"/>
      <c r="M115" s="482"/>
    </row>
    <row r="116" spans="1:13" s="211" customFormat="1" ht="27" customHeight="1" x14ac:dyDescent="0.25">
      <c r="A116" s="482"/>
      <c r="B116" s="489"/>
      <c r="C116" s="215" t="s">
        <v>556</v>
      </c>
      <c r="D116" s="216" t="s">
        <v>329</v>
      </c>
      <c r="E116" s="213">
        <v>17.434349999999998</v>
      </c>
      <c r="F116" s="219">
        <v>20090</v>
      </c>
      <c r="G116" s="502"/>
      <c r="H116" s="487"/>
      <c r="I116" s="487"/>
      <c r="J116" s="488"/>
      <c r="K116" s="487"/>
      <c r="L116" s="487"/>
      <c r="M116" s="482"/>
    </row>
    <row r="117" spans="1:13" s="211" customFormat="1" ht="27" customHeight="1" x14ac:dyDescent="0.25">
      <c r="A117" s="482"/>
      <c r="B117" s="489"/>
      <c r="C117" s="215" t="s">
        <v>557</v>
      </c>
      <c r="D117" s="216" t="s">
        <v>329</v>
      </c>
      <c r="E117" s="213">
        <v>25.2166</v>
      </c>
      <c r="F117" s="219">
        <v>18550</v>
      </c>
      <c r="G117" s="503"/>
      <c r="H117" s="487"/>
      <c r="I117" s="487"/>
      <c r="J117" s="488"/>
      <c r="K117" s="487"/>
      <c r="L117" s="487"/>
      <c r="M117" s="482"/>
    </row>
    <row r="118" spans="1:13" s="211" customFormat="1" ht="27" customHeight="1" x14ac:dyDescent="0.25">
      <c r="A118" s="482">
        <v>34</v>
      </c>
      <c r="B118" s="489" t="s">
        <v>558</v>
      </c>
      <c r="C118" s="215" t="s">
        <v>559</v>
      </c>
      <c r="D118" s="216" t="s">
        <v>329</v>
      </c>
      <c r="E118" s="213">
        <v>23.014569999999999</v>
      </c>
      <c r="F118" s="219">
        <v>19362</v>
      </c>
      <c r="G118" s="501">
        <v>2</v>
      </c>
      <c r="H118" s="486">
        <f>SUM(E118:E120)</f>
        <v>63.312750000000008</v>
      </c>
      <c r="I118" s="486">
        <f>H118/30*100</f>
        <v>211.04250000000002</v>
      </c>
      <c r="J118" s="488">
        <f>SUM(F118:F120)</f>
        <v>49864</v>
      </c>
      <c r="K118" s="486">
        <f>J118/16000*100</f>
        <v>311.64999999999998</v>
      </c>
      <c r="L118" s="487"/>
      <c r="M118" s="482"/>
    </row>
    <row r="119" spans="1:13" s="211" customFormat="1" ht="27" customHeight="1" x14ac:dyDescent="0.25">
      <c r="A119" s="482"/>
      <c r="B119" s="489"/>
      <c r="C119" s="215" t="s">
        <v>560</v>
      </c>
      <c r="D119" s="216" t="s">
        <v>329</v>
      </c>
      <c r="E119" s="213">
        <v>7.3696200000000003</v>
      </c>
      <c r="F119" s="219">
        <v>17759</v>
      </c>
      <c r="G119" s="502"/>
      <c r="H119" s="486"/>
      <c r="I119" s="487"/>
      <c r="J119" s="488"/>
      <c r="K119" s="487"/>
      <c r="L119" s="487"/>
      <c r="M119" s="482"/>
    </row>
    <row r="120" spans="1:13" s="211" customFormat="1" ht="27" customHeight="1" x14ac:dyDescent="0.25">
      <c r="A120" s="482"/>
      <c r="B120" s="489"/>
      <c r="C120" s="215" t="s">
        <v>561</v>
      </c>
      <c r="D120" s="216" t="s">
        <v>329</v>
      </c>
      <c r="E120" s="213">
        <v>32.928560000000004</v>
      </c>
      <c r="F120" s="219">
        <v>12743</v>
      </c>
      <c r="G120" s="503"/>
      <c r="H120" s="487"/>
      <c r="I120" s="487"/>
      <c r="J120" s="488"/>
      <c r="K120" s="487"/>
      <c r="L120" s="487"/>
      <c r="M120" s="482"/>
    </row>
    <row r="121" spans="1:13" s="211" customFormat="1" ht="27" customHeight="1" x14ac:dyDescent="0.25">
      <c r="A121" s="482">
        <v>35</v>
      </c>
      <c r="B121" s="489" t="s">
        <v>562</v>
      </c>
      <c r="C121" s="215" t="s">
        <v>563</v>
      </c>
      <c r="D121" s="216" t="s">
        <v>351</v>
      </c>
      <c r="E121" s="213">
        <v>29.239599999999999</v>
      </c>
      <c r="F121" s="226">
        <v>6949</v>
      </c>
      <c r="G121" s="501">
        <v>2</v>
      </c>
      <c r="H121" s="499">
        <f>SUM(E121:E123)</f>
        <v>96.518000000000001</v>
      </c>
      <c r="I121" s="486">
        <f>H121/30*100</f>
        <v>321.72666666666669</v>
      </c>
      <c r="J121" s="500">
        <f>SUM(F121:F123)</f>
        <v>24037</v>
      </c>
      <c r="K121" s="486">
        <f>J121/16000*100</f>
        <v>150.23124999999999</v>
      </c>
      <c r="L121" s="500"/>
      <c r="M121" s="489"/>
    </row>
    <row r="122" spans="1:13" s="211" customFormat="1" ht="27" customHeight="1" x14ac:dyDescent="0.25">
      <c r="A122" s="482"/>
      <c r="B122" s="489"/>
      <c r="C122" s="215" t="s">
        <v>562</v>
      </c>
      <c r="D122" s="216" t="s">
        <v>351</v>
      </c>
      <c r="E122" s="213">
        <v>49.9313</v>
      </c>
      <c r="F122" s="229">
        <v>9131</v>
      </c>
      <c r="G122" s="502"/>
      <c r="H122" s="499"/>
      <c r="I122" s="487"/>
      <c r="J122" s="500"/>
      <c r="K122" s="487"/>
      <c r="L122" s="500"/>
      <c r="M122" s="489"/>
    </row>
    <row r="123" spans="1:13" s="218" customFormat="1" ht="27" customHeight="1" x14ac:dyDescent="0.25">
      <c r="A123" s="482"/>
      <c r="B123" s="489"/>
      <c r="C123" s="215" t="s">
        <v>564</v>
      </c>
      <c r="D123" s="216" t="s">
        <v>351</v>
      </c>
      <c r="E123" s="213">
        <v>17.347100000000001</v>
      </c>
      <c r="F123" s="226">
        <v>7957</v>
      </c>
      <c r="G123" s="503"/>
      <c r="H123" s="499"/>
      <c r="I123" s="487"/>
      <c r="J123" s="500"/>
      <c r="K123" s="487"/>
      <c r="L123" s="500"/>
      <c r="M123" s="489"/>
    </row>
    <row r="124" spans="1:13" s="218" customFormat="1" ht="27" customHeight="1" x14ac:dyDescent="0.25">
      <c r="A124" s="482">
        <v>36</v>
      </c>
      <c r="B124" s="489" t="s">
        <v>565</v>
      </c>
      <c r="C124" s="215" t="s">
        <v>566</v>
      </c>
      <c r="D124" s="216" t="s">
        <v>351</v>
      </c>
      <c r="E124" s="213">
        <v>13.516500000000001</v>
      </c>
      <c r="F124" s="226">
        <v>13613</v>
      </c>
      <c r="G124" s="501">
        <v>2</v>
      </c>
      <c r="H124" s="486">
        <f>SUM(E124:E126)</f>
        <v>51.199999999999996</v>
      </c>
      <c r="I124" s="486">
        <f>H124/30*100</f>
        <v>170.66666666666666</v>
      </c>
      <c r="J124" s="488">
        <f>SUM(F124:F126)</f>
        <v>35110</v>
      </c>
      <c r="K124" s="486">
        <f>J124/16000*100</f>
        <v>219.4375</v>
      </c>
      <c r="L124" s="500"/>
      <c r="M124" s="489"/>
    </row>
    <row r="125" spans="1:13" s="218" customFormat="1" ht="27" customHeight="1" x14ac:dyDescent="0.25">
      <c r="A125" s="482"/>
      <c r="B125" s="489"/>
      <c r="C125" s="215" t="s">
        <v>565</v>
      </c>
      <c r="D125" s="216" t="s">
        <v>351</v>
      </c>
      <c r="E125" s="213">
        <v>23.104899999999997</v>
      </c>
      <c r="F125" s="229">
        <v>7162</v>
      </c>
      <c r="G125" s="502"/>
      <c r="H125" s="486"/>
      <c r="I125" s="486"/>
      <c r="J125" s="488"/>
      <c r="K125" s="487"/>
      <c r="L125" s="500"/>
      <c r="M125" s="489"/>
    </row>
    <row r="126" spans="1:13" s="218" customFormat="1" ht="27" customHeight="1" x14ac:dyDescent="0.25">
      <c r="A126" s="482"/>
      <c r="B126" s="489"/>
      <c r="C126" s="215" t="s">
        <v>567</v>
      </c>
      <c r="D126" s="216" t="s">
        <v>351</v>
      </c>
      <c r="E126" s="213">
        <v>14.5786</v>
      </c>
      <c r="F126" s="226">
        <v>14335</v>
      </c>
      <c r="G126" s="503"/>
      <c r="H126" s="487"/>
      <c r="I126" s="486"/>
      <c r="J126" s="488"/>
      <c r="K126" s="487"/>
      <c r="L126" s="500"/>
      <c r="M126" s="489"/>
    </row>
    <row r="127" spans="1:13" s="218" customFormat="1" ht="27" customHeight="1" x14ac:dyDescent="0.25">
      <c r="A127" s="482">
        <v>37</v>
      </c>
      <c r="B127" s="489" t="s">
        <v>568</v>
      </c>
      <c r="C127" s="215" t="s">
        <v>569</v>
      </c>
      <c r="D127" s="216" t="s">
        <v>351</v>
      </c>
      <c r="E127" s="230">
        <v>40.14</v>
      </c>
      <c r="F127" s="226">
        <v>12398</v>
      </c>
      <c r="G127" s="501">
        <v>1</v>
      </c>
      <c r="H127" s="499">
        <f>SUM(E127:E128)</f>
        <v>62.16</v>
      </c>
      <c r="I127" s="486">
        <f>H127/30*100</f>
        <v>207.20000000000002</v>
      </c>
      <c r="J127" s="500">
        <f>SUM(F127:F128)</f>
        <v>23308</v>
      </c>
      <c r="K127" s="486">
        <f>J127/16000*100</f>
        <v>145.67500000000001</v>
      </c>
      <c r="L127" s="500"/>
      <c r="M127" s="489"/>
    </row>
    <row r="128" spans="1:13" s="218" customFormat="1" ht="27" customHeight="1" x14ac:dyDescent="0.25">
      <c r="A128" s="482"/>
      <c r="B128" s="489"/>
      <c r="C128" s="215" t="s">
        <v>570</v>
      </c>
      <c r="D128" s="216" t="s">
        <v>351</v>
      </c>
      <c r="E128" s="231">
        <v>22.02</v>
      </c>
      <c r="F128" s="232">
        <v>10910</v>
      </c>
      <c r="G128" s="503"/>
      <c r="H128" s="499"/>
      <c r="I128" s="486"/>
      <c r="J128" s="500"/>
      <c r="K128" s="486"/>
      <c r="L128" s="500"/>
      <c r="M128" s="489"/>
    </row>
    <row r="129" spans="1:13" s="218" customFormat="1" ht="27" customHeight="1" x14ac:dyDescent="0.25">
      <c r="A129" s="482">
        <v>38</v>
      </c>
      <c r="B129" s="489" t="s">
        <v>571</v>
      </c>
      <c r="C129" s="215" t="s">
        <v>572</v>
      </c>
      <c r="D129" s="216" t="s">
        <v>351</v>
      </c>
      <c r="E129" s="213">
        <v>8.6967999999999996</v>
      </c>
      <c r="F129" s="226">
        <v>26521</v>
      </c>
      <c r="G129" s="501">
        <v>2</v>
      </c>
      <c r="H129" s="499">
        <f>SUM(E129:E131)</f>
        <v>48.751899999999999</v>
      </c>
      <c r="I129" s="499">
        <f>H129/30*100</f>
        <v>162.50633333333332</v>
      </c>
      <c r="J129" s="500">
        <f>SUM(F129:F131)</f>
        <v>56900</v>
      </c>
      <c r="K129" s="499">
        <f>J129/16000*100</f>
        <v>355.625</v>
      </c>
      <c r="L129" s="500"/>
      <c r="M129" s="489"/>
    </row>
    <row r="130" spans="1:13" s="218" customFormat="1" ht="27" customHeight="1" x14ac:dyDescent="0.25">
      <c r="A130" s="482"/>
      <c r="B130" s="489"/>
      <c r="C130" s="233" t="s">
        <v>573</v>
      </c>
      <c r="D130" s="216" t="s">
        <v>351</v>
      </c>
      <c r="E130" s="234">
        <v>11.825099999999999</v>
      </c>
      <c r="F130" s="232">
        <v>13816</v>
      </c>
      <c r="G130" s="502"/>
      <c r="H130" s="499"/>
      <c r="I130" s="499"/>
      <c r="J130" s="500"/>
      <c r="K130" s="499"/>
      <c r="L130" s="500"/>
      <c r="M130" s="489"/>
    </row>
    <row r="131" spans="1:13" s="218" customFormat="1" ht="27" customHeight="1" x14ac:dyDescent="0.25">
      <c r="A131" s="482"/>
      <c r="B131" s="489"/>
      <c r="C131" s="215" t="s">
        <v>574</v>
      </c>
      <c r="D131" s="216" t="s">
        <v>351</v>
      </c>
      <c r="E131" s="231">
        <v>28.23</v>
      </c>
      <c r="F131" s="226">
        <v>16563</v>
      </c>
      <c r="G131" s="503"/>
      <c r="H131" s="499"/>
      <c r="I131" s="499"/>
      <c r="J131" s="500"/>
      <c r="K131" s="499"/>
      <c r="L131" s="500"/>
      <c r="M131" s="489"/>
    </row>
    <row r="132" spans="1:13" s="218" customFormat="1" ht="27" customHeight="1" x14ac:dyDescent="0.25">
      <c r="A132" s="482">
        <v>39</v>
      </c>
      <c r="B132" s="489" t="s">
        <v>26</v>
      </c>
      <c r="C132" s="233" t="s">
        <v>575</v>
      </c>
      <c r="D132" s="216" t="s">
        <v>351</v>
      </c>
      <c r="E132" s="234">
        <v>12.2683</v>
      </c>
      <c r="F132" s="226">
        <v>16357</v>
      </c>
      <c r="G132" s="507">
        <v>2</v>
      </c>
      <c r="H132" s="486">
        <f>SUM(E132:E134)</f>
        <v>29.228300000000001</v>
      </c>
      <c r="I132" s="486">
        <f>H132/30*100</f>
        <v>97.427666666666667</v>
      </c>
      <c r="J132" s="488">
        <f>SUM(F132:F134)</f>
        <v>49248</v>
      </c>
      <c r="K132" s="499">
        <f>J132/16000*100</f>
        <v>307.8</v>
      </c>
      <c r="L132" s="500"/>
      <c r="M132" s="489"/>
    </row>
    <row r="133" spans="1:13" s="218" customFormat="1" ht="27" customHeight="1" x14ac:dyDescent="0.25">
      <c r="A133" s="482"/>
      <c r="B133" s="489"/>
      <c r="C133" s="235" t="s">
        <v>26</v>
      </c>
      <c r="D133" s="216" t="s">
        <v>351</v>
      </c>
      <c r="E133" s="236">
        <v>9.41</v>
      </c>
      <c r="F133" s="226">
        <v>16499</v>
      </c>
      <c r="G133" s="508"/>
      <c r="H133" s="486"/>
      <c r="I133" s="486"/>
      <c r="J133" s="488"/>
      <c r="K133" s="499"/>
      <c r="L133" s="500"/>
      <c r="M133" s="489"/>
    </row>
    <row r="134" spans="1:13" s="218" customFormat="1" ht="27" customHeight="1" x14ac:dyDescent="0.25">
      <c r="A134" s="482"/>
      <c r="B134" s="489"/>
      <c r="C134" s="235" t="s">
        <v>576</v>
      </c>
      <c r="D134" s="216" t="s">
        <v>351</v>
      </c>
      <c r="E134" s="236">
        <v>7.55</v>
      </c>
      <c r="F134" s="226">
        <v>16392</v>
      </c>
      <c r="G134" s="509"/>
      <c r="H134" s="487"/>
      <c r="I134" s="486"/>
      <c r="J134" s="488"/>
      <c r="K134" s="499"/>
      <c r="L134" s="500"/>
      <c r="M134" s="489"/>
    </row>
    <row r="135" spans="1:13" s="218" customFormat="1" ht="27" customHeight="1" x14ac:dyDescent="0.25">
      <c r="A135" s="482">
        <v>40</v>
      </c>
      <c r="B135" s="489" t="s">
        <v>577</v>
      </c>
      <c r="C135" s="215" t="s">
        <v>578</v>
      </c>
      <c r="D135" s="216" t="s">
        <v>367</v>
      </c>
      <c r="E135" s="217">
        <v>10.682029999999999</v>
      </c>
      <c r="F135" s="331">
        <v>12317</v>
      </c>
      <c r="G135" s="501">
        <v>2</v>
      </c>
      <c r="H135" s="486">
        <f>SUM(E135:E137)</f>
        <v>31.731829999999995</v>
      </c>
      <c r="I135" s="486">
        <f>H135/30*100</f>
        <v>105.77276666666664</v>
      </c>
      <c r="J135" s="488">
        <f>SUM(F135:F137)</f>
        <v>32686</v>
      </c>
      <c r="K135" s="499">
        <f>J135/16000*100</f>
        <v>204.28749999999999</v>
      </c>
      <c r="L135" s="487"/>
      <c r="M135" s="482"/>
    </row>
    <row r="136" spans="1:13" s="218" customFormat="1" ht="27" customHeight="1" x14ac:dyDescent="0.25">
      <c r="A136" s="482"/>
      <c r="B136" s="489"/>
      <c r="C136" s="215" t="s">
        <v>577</v>
      </c>
      <c r="D136" s="216" t="s">
        <v>367</v>
      </c>
      <c r="E136" s="217">
        <v>9.1717399999999998</v>
      </c>
      <c r="F136" s="331">
        <v>8045</v>
      </c>
      <c r="G136" s="502"/>
      <c r="H136" s="487"/>
      <c r="I136" s="487"/>
      <c r="J136" s="488"/>
      <c r="K136" s="499"/>
      <c r="L136" s="487"/>
      <c r="M136" s="482"/>
    </row>
    <row r="137" spans="1:13" s="218" customFormat="1" ht="27" customHeight="1" x14ac:dyDescent="0.25">
      <c r="A137" s="482"/>
      <c r="B137" s="489"/>
      <c r="C137" s="215" t="s">
        <v>579</v>
      </c>
      <c r="D137" s="216" t="s">
        <v>367</v>
      </c>
      <c r="E137" s="217">
        <v>11.87806</v>
      </c>
      <c r="F137" s="331">
        <v>12324</v>
      </c>
      <c r="G137" s="503"/>
      <c r="H137" s="487"/>
      <c r="I137" s="487"/>
      <c r="J137" s="488"/>
      <c r="K137" s="499"/>
      <c r="L137" s="487"/>
      <c r="M137" s="482"/>
    </row>
    <row r="138" spans="1:13" s="218" customFormat="1" ht="27" customHeight="1" x14ac:dyDescent="0.25">
      <c r="A138" s="482">
        <v>41</v>
      </c>
      <c r="B138" s="489" t="s">
        <v>580</v>
      </c>
      <c r="C138" s="215" t="s">
        <v>581</v>
      </c>
      <c r="D138" s="216" t="s">
        <v>367</v>
      </c>
      <c r="E138" s="217">
        <v>9.2045600000000007</v>
      </c>
      <c r="F138" s="331">
        <v>17962</v>
      </c>
      <c r="G138" s="501">
        <v>2</v>
      </c>
      <c r="H138" s="499">
        <f>SUM(E138:E140)</f>
        <v>24.527390000000004</v>
      </c>
      <c r="I138" s="486">
        <f>H138/30*100</f>
        <v>81.757966666666675</v>
      </c>
      <c r="J138" s="500">
        <f>SUM(F138:F140)</f>
        <v>38795</v>
      </c>
      <c r="K138" s="499">
        <f>J138/16000*100</f>
        <v>242.46875</v>
      </c>
      <c r="L138" s="500"/>
      <c r="M138" s="489"/>
    </row>
    <row r="139" spans="1:13" s="218" customFormat="1" ht="27" customHeight="1" x14ac:dyDescent="0.25">
      <c r="A139" s="482"/>
      <c r="B139" s="489"/>
      <c r="C139" s="215" t="s">
        <v>582</v>
      </c>
      <c r="D139" s="216" t="s">
        <v>367</v>
      </c>
      <c r="E139" s="217">
        <v>7.7424599999999995</v>
      </c>
      <c r="F139" s="331">
        <v>9549</v>
      </c>
      <c r="G139" s="502"/>
      <c r="H139" s="499"/>
      <c r="I139" s="487"/>
      <c r="J139" s="500"/>
      <c r="K139" s="499"/>
      <c r="L139" s="500"/>
      <c r="M139" s="489"/>
    </row>
    <row r="140" spans="1:13" s="218" customFormat="1" ht="27" customHeight="1" x14ac:dyDescent="0.25">
      <c r="A140" s="482"/>
      <c r="B140" s="489"/>
      <c r="C140" s="215" t="s">
        <v>583</v>
      </c>
      <c r="D140" s="216" t="s">
        <v>367</v>
      </c>
      <c r="E140" s="217">
        <v>7.5803700000000003</v>
      </c>
      <c r="F140" s="331">
        <v>11284</v>
      </c>
      <c r="G140" s="503"/>
      <c r="H140" s="499"/>
      <c r="I140" s="487"/>
      <c r="J140" s="500"/>
      <c r="K140" s="499"/>
      <c r="L140" s="500"/>
      <c r="M140" s="489"/>
    </row>
    <row r="141" spans="1:13" s="211" customFormat="1" ht="27" customHeight="1" x14ac:dyDescent="0.25">
      <c r="A141" s="482">
        <v>42</v>
      </c>
      <c r="B141" s="489" t="s">
        <v>584</v>
      </c>
      <c r="C141" s="215" t="s">
        <v>584</v>
      </c>
      <c r="D141" s="216" t="s">
        <v>367</v>
      </c>
      <c r="E141" s="217">
        <v>12.40945</v>
      </c>
      <c r="F141" s="331">
        <v>14312</v>
      </c>
      <c r="G141" s="501">
        <v>2</v>
      </c>
      <c r="H141" s="486">
        <f>SUM(E141:E143)</f>
        <v>39.851700000000001</v>
      </c>
      <c r="I141" s="486">
        <f>H141/30*100</f>
        <v>132.839</v>
      </c>
      <c r="J141" s="488">
        <f>SUM(F141:F143)</f>
        <v>36969</v>
      </c>
      <c r="K141" s="499">
        <f>J141/16000*100</f>
        <v>231.05625000000001</v>
      </c>
      <c r="L141" s="487"/>
      <c r="M141" s="482"/>
    </row>
    <row r="142" spans="1:13" s="211" customFormat="1" ht="27" customHeight="1" x14ac:dyDescent="0.25">
      <c r="A142" s="482"/>
      <c r="B142" s="489"/>
      <c r="C142" s="215" t="s">
        <v>585</v>
      </c>
      <c r="D142" s="216" t="s">
        <v>367</v>
      </c>
      <c r="E142" s="217">
        <v>13.943530000000001</v>
      </c>
      <c r="F142" s="331">
        <v>12893</v>
      </c>
      <c r="G142" s="502"/>
      <c r="H142" s="486"/>
      <c r="I142" s="487"/>
      <c r="J142" s="488"/>
      <c r="K142" s="499"/>
      <c r="L142" s="487"/>
      <c r="M142" s="482"/>
    </row>
    <row r="143" spans="1:13" s="211" customFormat="1" ht="27" customHeight="1" x14ac:dyDescent="0.25">
      <c r="A143" s="482"/>
      <c r="B143" s="489"/>
      <c r="C143" s="215" t="s">
        <v>586</v>
      </c>
      <c r="D143" s="216" t="s">
        <v>367</v>
      </c>
      <c r="E143" s="217">
        <v>13.49872</v>
      </c>
      <c r="F143" s="331">
        <v>9764</v>
      </c>
      <c r="G143" s="503"/>
      <c r="H143" s="486"/>
      <c r="I143" s="487"/>
      <c r="J143" s="488"/>
      <c r="K143" s="499"/>
      <c r="L143" s="487"/>
      <c r="M143" s="482"/>
    </row>
    <row r="144" spans="1:13" s="211" customFormat="1" ht="27" customHeight="1" x14ac:dyDescent="0.25">
      <c r="A144" s="482">
        <v>43</v>
      </c>
      <c r="B144" s="489" t="s">
        <v>587</v>
      </c>
      <c r="C144" s="215" t="s">
        <v>587</v>
      </c>
      <c r="D144" s="216" t="s">
        <v>367</v>
      </c>
      <c r="E144" s="217">
        <v>17.654540000000001</v>
      </c>
      <c r="F144" s="331">
        <v>14831</v>
      </c>
      <c r="G144" s="501">
        <v>1</v>
      </c>
      <c r="H144" s="499">
        <f>SUM(E144:E145)</f>
        <v>38.928970000000007</v>
      </c>
      <c r="I144" s="499">
        <f>H144/30*100</f>
        <v>129.76323333333335</v>
      </c>
      <c r="J144" s="500">
        <f>SUM(F144:F145)</f>
        <v>29984</v>
      </c>
      <c r="K144" s="499">
        <f>J144/16000*100</f>
        <v>187.4</v>
      </c>
      <c r="L144" s="500"/>
      <c r="M144" s="489"/>
    </row>
    <row r="145" spans="1:13" s="211" customFormat="1" ht="27" customHeight="1" x14ac:dyDescent="0.25">
      <c r="A145" s="482"/>
      <c r="B145" s="489"/>
      <c r="C145" s="215" t="s">
        <v>588</v>
      </c>
      <c r="D145" s="216" t="s">
        <v>367</v>
      </c>
      <c r="E145" s="217">
        <v>21.274430000000002</v>
      </c>
      <c r="F145" s="331">
        <v>15153</v>
      </c>
      <c r="G145" s="503"/>
      <c r="H145" s="499"/>
      <c r="I145" s="499"/>
      <c r="J145" s="500"/>
      <c r="K145" s="499"/>
      <c r="L145" s="500"/>
      <c r="M145" s="489"/>
    </row>
    <row r="146" spans="1:13" s="211" customFormat="1" ht="27" customHeight="1" x14ac:dyDescent="0.25">
      <c r="A146" s="482">
        <v>44</v>
      </c>
      <c r="B146" s="510" t="s">
        <v>589</v>
      </c>
      <c r="C146" s="215" t="s">
        <v>590</v>
      </c>
      <c r="D146" s="216" t="s">
        <v>367</v>
      </c>
      <c r="E146" s="217">
        <v>5.7733600000000003</v>
      </c>
      <c r="F146" s="331">
        <v>15546</v>
      </c>
      <c r="G146" s="501">
        <v>3</v>
      </c>
      <c r="H146" s="486">
        <f>SUM(E146:E149)</f>
        <v>48.560410000000005</v>
      </c>
      <c r="I146" s="486">
        <f>H146/30*100</f>
        <v>161.86803333333336</v>
      </c>
      <c r="J146" s="488">
        <f>SUM(F146:F149)</f>
        <v>50473</v>
      </c>
      <c r="K146" s="486">
        <f>J146/16000*100</f>
        <v>315.45625000000001</v>
      </c>
      <c r="L146" s="487"/>
      <c r="M146" s="482"/>
    </row>
    <row r="147" spans="1:13" s="211" customFormat="1" ht="27" customHeight="1" x14ac:dyDescent="0.25">
      <c r="A147" s="482"/>
      <c r="B147" s="510"/>
      <c r="C147" s="215" t="s">
        <v>591</v>
      </c>
      <c r="D147" s="216" t="s">
        <v>367</v>
      </c>
      <c r="E147" s="217">
        <v>15.7591</v>
      </c>
      <c r="F147" s="331">
        <v>10387</v>
      </c>
      <c r="G147" s="502"/>
      <c r="H147" s="486"/>
      <c r="I147" s="486"/>
      <c r="J147" s="488"/>
      <c r="K147" s="486"/>
      <c r="L147" s="487"/>
      <c r="M147" s="482"/>
    </row>
    <row r="148" spans="1:13" s="211" customFormat="1" ht="27" customHeight="1" x14ac:dyDescent="0.25">
      <c r="A148" s="482"/>
      <c r="B148" s="510" t="s">
        <v>589</v>
      </c>
      <c r="C148" s="215" t="s">
        <v>592</v>
      </c>
      <c r="D148" s="216" t="s">
        <v>367</v>
      </c>
      <c r="E148" s="217">
        <v>9.732899999999999</v>
      </c>
      <c r="F148" s="331">
        <v>9655</v>
      </c>
      <c r="G148" s="502"/>
      <c r="H148" s="487"/>
      <c r="I148" s="486"/>
      <c r="J148" s="488"/>
      <c r="K148" s="486"/>
      <c r="L148" s="487"/>
      <c r="M148" s="482"/>
    </row>
    <row r="149" spans="1:13" s="211" customFormat="1" ht="27" customHeight="1" x14ac:dyDescent="0.25">
      <c r="A149" s="482"/>
      <c r="B149" s="510"/>
      <c r="C149" s="215" t="s">
        <v>593</v>
      </c>
      <c r="D149" s="216" t="s">
        <v>367</v>
      </c>
      <c r="E149" s="217">
        <v>17.29505</v>
      </c>
      <c r="F149" s="331">
        <v>14885</v>
      </c>
      <c r="G149" s="503"/>
      <c r="H149" s="487"/>
      <c r="I149" s="486"/>
      <c r="J149" s="488"/>
      <c r="K149" s="486"/>
      <c r="L149" s="487"/>
      <c r="M149" s="482"/>
    </row>
    <row r="150" spans="1:13" s="211" customFormat="1" ht="27" customHeight="1" x14ac:dyDescent="0.25">
      <c r="A150" s="482">
        <v>45</v>
      </c>
      <c r="B150" s="489" t="s">
        <v>594</v>
      </c>
      <c r="C150" s="215" t="s">
        <v>595</v>
      </c>
      <c r="D150" s="216" t="s">
        <v>367</v>
      </c>
      <c r="E150" s="217">
        <v>15.78275</v>
      </c>
      <c r="F150" s="331">
        <v>12291</v>
      </c>
      <c r="G150" s="501">
        <v>1</v>
      </c>
      <c r="H150" s="486">
        <f>SUM(E150:E151)</f>
        <v>36.886319999999998</v>
      </c>
      <c r="I150" s="486">
        <f>H150/30*100</f>
        <v>122.95439999999999</v>
      </c>
      <c r="J150" s="488">
        <f>SUM(F150:F151)</f>
        <v>29057</v>
      </c>
      <c r="K150" s="486">
        <f>J150/16000*100</f>
        <v>181.60624999999999</v>
      </c>
      <c r="L150" s="500"/>
      <c r="M150" s="489"/>
    </row>
    <row r="151" spans="1:13" s="211" customFormat="1" ht="27" customHeight="1" x14ac:dyDescent="0.25">
      <c r="A151" s="482"/>
      <c r="B151" s="489"/>
      <c r="C151" s="215" t="s">
        <v>596</v>
      </c>
      <c r="D151" s="216" t="s">
        <v>367</v>
      </c>
      <c r="E151" s="217">
        <v>21.103570000000001</v>
      </c>
      <c r="F151" s="331">
        <v>16766</v>
      </c>
      <c r="G151" s="503"/>
      <c r="H151" s="487"/>
      <c r="I151" s="487"/>
      <c r="J151" s="488"/>
      <c r="K151" s="487"/>
      <c r="L151" s="500"/>
      <c r="M151" s="489"/>
    </row>
    <row r="152" spans="1:13" s="211" customFormat="1" ht="27" customHeight="1" x14ac:dyDescent="0.25">
      <c r="A152" s="482">
        <v>46</v>
      </c>
      <c r="B152" s="489" t="s">
        <v>597</v>
      </c>
      <c r="C152" s="215" t="s">
        <v>597</v>
      </c>
      <c r="D152" s="216" t="s">
        <v>386</v>
      </c>
      <c r="E152" s="213">
        <v>10.074439999999999</v>
      </c>
      <c r="F152" s="219">
        <v>14436</v>
      </c>
      <c r="G152" s="501">
        <v>2</v>
      </c>
      <c r="H152" s="486">
        <f>SUM(E152:E154)</f>
        <v>27.37022</v>
      </c>
      <c r="I152" s="486">
        <f>H152/30*100</f>
        <v>91.234066666666664</v>
      </c>
      <c r="J152" s="488">
        <f>SUM(F152:F154)</f>
        <v>42840</v>
      </c>
      <c r="K152" s="486">
        <f>J152/16000*100</f>
        <v>267.75</v>
      </c>
      <c r="L152" s="500"/>
      <c r="M152" s="489"/>
    </row>
    <row r="153" spans="1:13" s="211" customFormat="1" ht="27" customHeight="1" x14ac:dyDescent="0.25">
      <c r="A153" s="482"/>
      <c r="B153" s="489"/>
      <c r="C153" s="221" t="s">
        <v>598</v>
      </c>
      <c r="D153" s="216" t="s">
        <v>386</v>
      </c>
      <c r="E153" s="213">
        <v>7.9682899999999997</v>
      </c>
      <c r="F153" s="219">
        <v>14376</v>
      </c>
      <c r="G153" s="502"/>
      <c r="H153" s="487"/>
      <c r="I153" s="487"/>
      <c r="J153" s="488"/>
      <c r="K153" s="487"/>
      <c r="L153" s="500"/>
      <c r="M153" s="489"/>
    </row>
    <row r="154" spans="1:13" s="211" customFormat="1" ht="27" customHeight="1" x14ac:dyDescent="0.25">
      <c r="A154" s="482"/>
      <c r="B154" s="489"/>
      <c r="C154" s="221" t="s">
        <v>599</v>
      </c>
      <c r="D154" s="216" t="s">
        <v>386</v>
      </c>
      <c r="E154" s="213">
        <v>9.3274900000000009</v>
      </c>
      <c r="F154" s="219">
        <v>14028</v>
      </c>
      <c r="G154" s="503"/>
      <c r="H154" s="487"/>
      <c r="I154" s="487"/>
      <c r="J154" s="488"/>
      <c r="K154" s="487"/>
      <c r="L154" s="500"/>
      <c r="M154" s="489"/>
    </row>
    <row r="155" spans="1:13" s="211" customFormat="1" ht="27" customHeight="1" x14ac:dyDescent="0.25">
      <c r="A155" s="482">
        <v>47</v>
      </c>
      <c r="B155" s="489" t="s">
        <v>600</v>
      </c>
      <c r="C155" s="221" t="s">
        <v>601</v>
      </c>
      <c r="D155" s="216" t="s">
        <v>386</v>
      </c>
      <c r="E155" s="213">
        <v>10.065770000000001</v>
      </c>
      <c r="F155" s="219">
        <v>12292</v>
      </c>
      <c r="G155" s="504">
        <v>2</v>
      </c>
      <c r="H155" s="486">
        <f>SUM(E155:E157)</f>
        <v>32.712299999999999</v>
      </c>
      <c r="I155" s="486">
        <f>H155/30*100</f>
        <v>109.04099999999998</v>
      </c>
      <c r="J155" s="488">
        <f>SUM(F155:F157)</f>
        <v>40199</v>
      </c>
      <c r="K155" s="486">
        <f>J155/16000*100</f>
        <v>251.24374999999998</v>
      </c>
      <c r="L155" s="500"/>
      <c r="M155" s="489"/>
    </row>
    <row r="156" spans="1:13" s="211" customFormat="1" ht="27" customHeight="1" x14ac:dyDescent="0.25">
      <c r="A156" s="482"/>
      <c r="B156" s="489"/>
      <c r="C156" s="221" t="s">
        <v>602</v>
      </c>
      <c r="D156" s="216" t="s">
        <v>386</v>
      </c>
      <c r="E156" s="213">
        <v>9.8612099999999998</v>
      </c>
      <c r="F156" s="219">
        <v>10320</v>
      </c>
      <c r="G156" s="505"/>
      <c r="H156" s="487"/>
      <c r="I156" s="487"/>
      <c r="J156" s="488"/>
      <c r="K156" s="487"/>
      <c r="L156" s="500"/>
      <c r="M156" s="489"/>
    </row>
    <row r="157" spans="1:13" s="211" customFormat="1" ht="27" customHeight="1" x14ac:dyDescent="0.25">
      <c r="A157" s="482"/>
      <c r="B157" s="489"/>
      <c r="C157" s="221" t="s">
        <v>600</v>
      </c>
      <c r="D157" s="216" t="s">
        <v>386</v>
      </c>
      <c r="E157" s="213">
        <v>12.785319999999999</v>
      </c>
      <c r="F157" s="219">
        <v>17587</v>
      </c>
      <c r="G157" s="506"/>
      <c r="H157" s="487"/>
      <c r="I157" s="487"/>
      <c r="J157" s="488"/>
      <c r="K157" s="487"/>
      <c r="L157" s="500"/>
      <c r="M157" s="489"/>
    </row>
    <row r="158" spans="1:13" s="211" customFormat="1" ht="27" customHeight="1" x14ac:dyDescent="0.25">
      <c r="A158" s="482">
        <v>48</v>
      </c>
      <c r="B158" s="489" t="s">
        <v>603</v>
      </c>
      <c r="C158" s="221" t="s">
        <v>604</v>
      </c>
      <c r="D158" s="216" t="s">
        <v>386</v>
      </c>
      <c r="E158" s="213">
        <v>21.045479999999998</v>
      </c>
      <c r="F158" s="219">
        <v>50088</v>
      </c>
      <c r="G158" s="504">
        <v>2</v>
      </c>
      <c r="H158" s="486">
        <f>SUM(E158:E160)</f>
        <v>60.396699999999996</v>
      </c>
      <c r="I158" s="486">
        <f>H158/30*100</f>
        <v>201.32233333333335</v>
      </c>
      <c r="J158" s="488">
        <f>SUM(F158:F160)</f>
        <v>77704</v>
      </c>
      <c r="K158" s="486">
        <f>J158/16000*100</f>
        <v>485.65</v>
      </c>
      <c r="L158" s="500"/>
      <c r="M158" s="489"/>
    </row>
    <row r="159" spans="1:13" s="211" customFormat="1" ht="27" customHeight="1" x14ac:dyDescent="0.25">
      <c r="A159" s="482"/>
      <c r="B159" s="489"/>
      <c r="C159" s="221" t="s">
        <v>605</v>
      </c>
      <c r="D159" s="216" t="s">
        <v>386</v>
      </c>
      <c r="E159" s="213">
        <v>20.244630000000001</v>
      </c>
      <c r="F159" s="219">
        <v>11791</v>
      </c>
      <c r="G159" s="505"/>
      <c r="H159" s="486"/>
      <c r="I159" s="486"/>
      <c r="J159" s="488"/>
      <c r="K159" s="487"/>
      <c r="L159" s="500"/>
      <c r="M159" s="489"/>
    </row>
    <row r="160" spans="1:13" s="211" customFormat="1" ht="27" customHeight="1" x14ac:dyDescent="0.25">
      <c r="A160" s="482"/>
      <c r="B160" s="489"/>
      <c r="C160" s="221" t="s">
        <v>606</v>
      </c>
      <c r="D160" s="216" t="s">
        <v>386</v>
      </c>
      <c r="E160" s="213">
        <v>19.106590000000001</v>
      </c>
      <c r="F160" s="219">
        <v>15825</v>
      </c>
      <c r="G160" s="506"/>
      <c r="H160" s="486"/>
      <c r="I160" s="486"/>
      <c r="J160" s="488"/>
      <c r="K160" s="487"/>
      <c r="L160" s="500"/>
      <c r="M160" s="489"/>
    </row>
    <row r="161" spans="1:13" s="211" customFormat="1" ht="27" customHeight="1" x14ac:dyDescent="0.25">
      <c r="A161" s="482">
        <v>49</v>
      </c>
      <c r="B161" s="489" t="s">
        <v>607</v>
      </c>
      <c r="C161" s="221" t="s">
        <v>608</v>
      </c>
      <c r="D161" s="216" t="s">
        <v>386</v>
      </c>
      <c r="E161" s="213">
        <v>10.095280000000001</v>
      </c>
      <c r="F161" s="219">
        <v>9635</v>
      </c>
      <c r="G161" s="504">
        <v>2</v>
      </c>
      <c r="H161" s="486">
        <f>SUM(E161:E163)</f>
        <v>34.398099999999999</v>
      </c>
      <c r="I161" s="486">
        <f>H161/30*100</f>
        <v>114.66033333333334</v>
      </c>
      <c r="J161" s="488">
        <f>SUM(F161:F163)</f>
        <v>28127</v>
      </c>
      <c r="K161" s="486">
        <f>J161/16000*100</f>
        <v>175.79374999999999</v>
      </c>
      <c r="L161" s="500"/>
      <c r="M161" s="489"/>
    </row>
    <row r="162" spans="1:13" s="211" customFormat="1" ht="27" customHeight="1" x14ac:dyDescent="0.25">
      <c r="A162" s="482"/>
      <c r="B162" s="489"/>
      <c r="C162" s="221" t="s">
        <v>607</v>
      </c>
      <c r="D162" s="216" t="s">
        <v>386</v>
      </c>
      <c r="E162" s="213">
        <v>16.162140000000001</v>
      </c>
      <c r="F162" s="219">
        <v>11045</v>
      </c>
      <c r="G162" s="505"/>
      <c r="H162" s="487"/>
      <c r="I162" s="487"/>
      <c r="J162" s="488"/>
      <c r="K162" s="487"/>
      <c r="L162" s="500"/>
      <c r="M162" s="489"/>
    </row>
    <row r="163" spans="1:13" s="211" customFormat="1" ht="27" customHeight="1" x14ac:dyDescent="0.25">
      <c r="A163" s="482"/>
      <c r="B163" s="489"/>
      <c r="C163" s="221" t="s">
        <v>609</v>
      </c>
      <c r="D163" s="216" t="s">
        <v>386</v>
      </c>
      <c r="E163" s="213">
        <v>8.1406799999999997</v>
      </c>
      <c r="F163" s="219">
        <v>7447</v>
      </c>
      <c r="G163" s="506"/>
      <c r="H163" s="487"/>
      <c r="I163" s="487"/>
      <c r="J163" s="488"/>
      <c r="K163" s="487"/>
      <c r="L163" s="500"/>
      <c r="M163" s="489"/>
    </row>
    <row r="164" spans="1:13" s="211" customFormat="1" ht="27" customHeight="1" x14ac:dyDescent="0.25">
      <c r="A164" s="482">
        <v>50</v>
      </c>
      <c r="B164" s="489" t="s">
        <v>610</v>
      </c>
      <c r="C164" s="221" t="s">
        <v>610</v>
      </c>
      <c r="D164" s="216" t="s">
        <v>386</v>
      </c>
      <c r="E164" s="213">
        <v>28.680579999999999</v>
      </c>
      <c r="F164" s="219">
        <v>19120</v>
      </c>
      <c r="G164" s="504">
        <v>2</v>
      </c>
      <c r="H164" s="486">
        <f>SUM(E164:E166)</f>
        <v>60.22439</v>
      </c>
      <c r="I164" s="486">
        <f>H164/30*100</f>
        <v>200.74796666666668</v>
      </c>
      <c r="J164" s="488">
        <f>SUM(F164:F166)</f>
        <v>44767</v>
      </c>
      <c r="K164" s="486">
        <f>J164/16000*100</f>
        <v>279.79375000000005</v>
      </c>
      <c r="L164" s="500"/>
      <c r="M164" s="489"/>
    </row>
    <row r="165" spans="1:13" s="211" customFormat="1" ht="27" customHeight="1" x14ac:dyDescent="0.25">
      <c r="A165" s="482"/>
      <c r="B165" s="489"/>
      <c r="C165" s="221" t="s">
        <v>611</v>
      </c>
      <c r="D165" s="216" t="s">
        <v>386</v>
      </c>
      <c r="E165" s="213">
        <v>13.730499999999999</v>
      </c>
      <c r="F165" s="219">
        <v>15959</v>
      </c>
      <c r="G165" s="505"/>
      <c r="H165" s="486"/>
      <c r="I165" s="487"/>
      <c r="J165" s="488"/>
      <c r="K165" s="486"/>
      <c r="L165" s="500"/>
      <c r="M165" s="489"/>
    </row>
    <row r="166" spans="1:13" s="211" customFormat="1" ht="27" customHeight="1" x14ac:dyDescent="0.25">
      <c r="A166" s="482"/>
      <c r="B166" s="489"/>
      <c r="C166" s="221" t="s">
        <v>612</v>
      </c>
      <c r="D166" s="216" t="s">
        <v>386</v>
      </c>
      <c r="E166" s="213">
        <v>17.813309999999998</v>
      </c>
      <c r="F166" s="219">
        <v>9688</v>
      </c>
      <c r="G166" s="506"/>
      <c r="H166" s="487"/>
      <c r="I166" s="487"/>
      <c r="J166" s="488"/>
      <c r="K166" s="487"/>
      <c r="L166" s="500"/>
      <c r="M166" s="489"/>
    </row>
    <row r="167" spans="1:13" s="218" customFormat="1" ht="27" customHeight="1" x14ac:dyDescent="0.25">
      <c r="A167" s="511">
        <v>51</v>
      </c>
      <c r="B167" s="514" t="s">
        <v>613</v>
      </c>
      <c r="C167" s="215" t="s">
        <v>614</v>
      </c>
      <c r="D167" s="216" t="s">
        <v>403</v>
      </c>
      <c r="E167" s="213">
        <v>12.993309999999999</v>
      </c>
      <c r="F167" s="237">
        <v>7969</v>
      </c>
      <c r="G167" s="501">
        <v>2</v>
      </c>
      <c r="H167" s="517">
        <f>SUM(E167:E169)</f>
        <v>40.73021</v>
      </c>
      <c r="I167" s="486">
        <f>H167/30*100</f>
        <v>135.76736666666667</v>
      </c>
      <c r="J167" s="520">
        <f>SUM(F167:F169)</f>
        <v>25354</v>
      </c>
      <c r="K167" s="517">
        <f>J167/16000*100</f>
        <v>158.46250000000001</v>
      </c>
      <c r="L167" s="523"/>
      <c r="M167" s="514"/>
    </row>
    <row r="168" spans="1:13" s="218" customFormat="1" ht="27" customHeight="1" x14ac:dyDescent="0.25">
      <c r="A168" s="512"/>
      <c r="B168" s="515"/>
      <c r="C168" s="221" t="s">
        <v>615</v>
      </c>
      <c r="D168" s="216" t="s">
        <v>403</v>
      </c>
      <c r="E168" s="213">
        <v>14.49954</v>
      </c>
      <c r="F168" s="237">
        <v>8795</v>
      </c>
      <c r="G168" s="502"/>
      <c r="H168" s="518"/>
      <c r="I168" s="487"/>
      <c r="J168" s="521"/>
      <c r="K168" s="518"/>
      <c r="L168" s="524"/>
      <c r="M168" s="515"/>
    </row>
    <row r="169" spans="1:13" s="218" customFormat="1" ht="27" customHeight="1" x14ac:dyDescent="0.25">
      <c r="A169" s="513"/>
      <c r="B169" s="516"/>
      <c r="C169" s="221" t="s">
        <v>616</v>
      </c>
      <c r="D169" s="216" t="s">
        <v>403</v>
      </c>
      <c r="E169" s="213">
        <v>13.237360000000001</v>
      </c>
      <c r="F169" s="237">
        <v>8590</v>
      </c>
      <c r="G169" s="503"/>
      <c r="H169" s="519"/>
      <c r="I169" s="487"/>
      <c r="J169" s="522"/>
      <c r="K169" s="519"/>
      <c r="L169" s="525"/>
      <c r="M169" s="516"/>
    </row>
    <row r="170" spans="1:13" s="218" customFormat="1" ht="27" customHeight="1" x14ac:dyDescent="0.25">
      <c r="A170" s="511">
        <v>52</v>
      </c>
      <c r="B170" s="514" t="s">
        <v>617</v>
      </c>
      <c r="C170" s="221" t="s">
        <v>618</v>
      </c>
      <c r="D170" s="216" t="s">
        <v>403</v>
      </c>
      <c r="E170" s="213">
        <v>9.7667999999999999</v>
      </c>
      <c r="F170" s="237">
        <v>6801</v>
      </c>
      <c r="G170" s="504">
        <v>3</v>
      </c>
      <c r="H170" s="517">
        <f>SUM(E170:E173)</f>
        <v>30.841799999999999</v>
      </c>
      <c r="I170" s="517">
        <f>H170/30*100</f>
        <v>102.806</v>
      </c>
      <c r="J170" s="520">
        <f>SUM(F170:F173)</f>
        <v>26855</v>
      </c>
      <c r="K170" s="517">
        <f>J170/16000*100</f>
        <v>167.84375</v>
      </c>
      <c r="L170" s="523"/>
      <c r="M170" s="514"/>
    </row>
    <row r="171" spans="1:13" s="218" customFormat="1" ht="27" customHeight="1" x14ac:dyDescent="0.25">
      <c r="A171" s="512"/>
      <c r="B171" s="515" t="s">
        <v>617</v>
      </c>
      <c r="C171" s="221" t="s">
        <v>619</v>
      </c>
      <c r="D171" s="216" t="s">
        <v>403</v>
      </c>
      <c r="E171" s="213">
        <v>5.63626</v>
      </c>
      <c r="F171" s="238">
        <v>7386</v>
      </c>
      <c r="G171" s="505"/>
      <c r="H171" s="518"/>
      <c r="I171" s="518"/>
      <c r="J171" s="521"/>
      <c r="K171" s="518"/>
      <c r="L171" s="524"/>
      <c r="M171" s="515"/>
    </row>
    <row r="172" spans="1:13" s="218" customFormat="1" ht="27" customHeight="1" x14ac:dyDescent="0.25">
      <c r="A172" s="512"/>
      <c r="B172" s="515"/>
      <c r="C172" s="221" t="s">
        <v>620</v>
      </c>
      <c r="D172" s="216" t="s">
        <v>403</v>
      </c>
      <c r="E172" s="213">
        <v>8.1695600000000006</v>
      </c>
      <c r="F172" s="239">
        <v>7575</v>
      </c>
      <c r="G172" s="505"/>
      <c r="H172" s="518"/>
      <c r="I172" s="518"/>
      <c r="J172" s="521"/>
      <c r="K172" s="518"/>
      <c r="L172" s="524"/>
      <c r="M172" s="515"/>
    </row>
    <row r="173" spans="1:13" s="218" customFormat="1" ht="27" customHeight="1" x14ac:dyDescent="0.25">
      <c r="A173" s="513"/>
      <c r="B173" s="516"/>
      <c r="C173" s="215" t="s">
        <v>621</v>
      </c>
      <c r="D173" s="216" t="s">
        <v>403</v>
      </c>
      <c r="E173" s="213">
        <v>7.2691800000000004</v>
      </c>
      <c r="F173" s="238">
        <v>5093</v>
      </c>
      <c r="G173" s="506"/>
      <c r="H173" s="519"/>
      <c r="I173" s="519"/>
      <c r="J173" s="522"/>
      <c r="K173" s="519"/>
      <c r="L173" s="525"/>
      <c r="M173" s="516"/>
    </row>
    <row r="174" spans="1:13" s="218" customFormat="1" ht="27" customHeight="1" x14ac:dyDescent="0.25">
      <c r="A174" s="511">
        <v>53</v>
      </c>
      <c r="B174" s="514" t="s">
        <v>622</v>
      </c>
      <c r="C174" s="221" t="s">
        <v>623</v>
      </c>
      <c r="D174" s="216" t="s">
        <v>403</v>
      </c>
      <c r="E174" s="213">
        <v>9.2573500000000006</v>
      </c>
      <c r="F174" s="239">
        <v>7264</v>
      </c>
      <c r="G174" s="504">
        <v>2</v>
      </c>
      <c r="H174" s="517">
        <f>SUM(E174:E177)</f>
        <v>36.450580000000002</v>
      </c>
      <c r="I174" s="517">
        <f>H174/30*100</f>
        <v>121.50193333333334</v>
      </c>
      <c r="J174" s="520">
        <f>SUM(F174:F177)</f>
        <v>30168</v>
      </c>
      <c r="K174" s="517">
        <f>J174/16000*100</f>
        <v>188.54999999999998</v>
      </c>
      <c r="L174" s="523"/>
      <c r="M174" s="514"/>
    </row>
    <row r="175" spans="1:13" s="218" customFormat="1" ht="27" customHeight="1" x14ac:dyDescent="0.25">
      <c r="A175" s="512"/>
      <c r="B175" s="515"/>
      <c r="C175" s="221" t="s">
        <v>624</v>
      </c>
      <c r="D175" s="216" t="s">
        <v>403</v>
      </c>
      <c r="E175" s="213">
        <v>8.8099300000000014</v>
      </c>
      <c r="F175" s="238">
        <v>7450</v>
      </c>
      <c r="G175" s="505"/>
      <c r="H175" s="518"/>
      <c r="I175" s="518"/>
      <c r="J175" s="521"/>
      <c r="K175" s="518"/>
      <c r="L175" s="524"/>
      <c r="M175" s="515"/>
    </row>
    <row r="176" spans="1:13" s="218" customFormat="1" ht="27" customHeight="1" x14ac:dyDescent="0.25">
      <c r="A176" s="512"/>
      <c r="B176" s="515"/>
      <c r="C176" s="221" t="s">
        <v>625</v>
      </c>
      <c r="D176" s="216" t="s">
        <v>304</v>
      </c>
      <c r="E176" s="213">
        <v>1.6667000000000001</v>
      </c>
      <c r="F176" s="219">
        <v>2705</v>
      </c>
      <c r="G176" s="505"/>
      <c r="H176" s="518"/>
      <c r="I176" s="518"/>
      <c r="J176" s="521"/>
      <c r="K176" s="518"/>
      <c r="L176" s="524"/>
      <c r="M176" s="515"/>
    </row>
    <row r="177" spans="1:13" s="218" customFormat="1" ht="27" customHeight="1" x14ac:dyDescent="0.25">
      <c r="A177" s="513"/>
      <c r="B177" s="516"/>
      <c r="C177" s="221" t="s">
        <v>496</v>
      </c>
      <c r="D177" s="216" t="s">
        <v>403</v>
      </c>
      <c r="E177" s="213">
        <v>16.7166</v>
      </c>
      <c r="F177" s="343">
        <v>12749</v>
      </c>
      <c r="G177" s="506"/>
      <c r="H177" s="519"/>
      <c r="I177" s="519"/>
      <c r="J177" s="522"/>
      <c r="K177" s="519"/>
      <c r="L177" s="525"/>
      <c r="M177" s="516"/>
    </row>
    <row r="178" spans="1:13" s="258" customFormat="1" ht="27" customHeight="1" x14ac:dyDescent="0.25">
      <c r="A178" s="482">
        <v>54</v>
      </c>
      <c r="B178" s="510" t="s">
        <v>626</v>
      </c>
      <c r="C178" s="215" t="s">
        <v>627</v>
      </c>
      <c r="D178" s="216" t="s">
        <v>415</v>
      </c>
      <c r="E178" s="217">
        <v>20.04</v>
      </c>
      <c r="F178" s="226">
        <v>15648</v>
      </c>
      <c r="G178" s="501">
        <v>2</v>
      </c>
      <c r="H178" s="486">
        <f>SUM(E178:E180)</f>
        <v>53.37</v>
      </c>
      <c r="I178" s="486">
        <f>H178/30*100</f>
        <v>177.89999999999998</v>
      </c>
      <c r="J178" s="488">
        <f>SUM(F178:F180)</f>
        <v>39330</v>
      </c>
      <c r="K178" s="486">
        <f>J178/16000*100</f>
        <v>245.8125</v>
      </c>
      <c r="L178" s="526"/>
      <c r="M178" s="510"/>
    </row>
    <row r="179" spans="1:13" s="258" customFormat="1" ht="27" customHeight="1" x14ac:dyDescent="0.25">
      <c r="A179" s="482"/>
      <c r="B179" s="510"/>
      <c r="C179" s="215" t="s">
        <v>628</v>
      </c>
      <c r="D179" s="216" t="s">
        <v>415</v>
      </c>
      <c r="E179" s="217">
        <v>11.37</v>
      </c>
      <c r="F179" s="226">
        <v>8151</v>
      </c>
      <c r="G179" s="502"/>
      <c r="H179" s="487"/>
      <c r="I179" s="487"/>
      <c r="J179" s="488"/>
      <c r="K179" s="487"/>
      <c r="L179" s="526"/>
      <c r="M179" s="510"/>
    </row>
    <row r="180" spans="1:13" s="258" customFormat="1" ht="27" customHeight="1" x14ac:dyDescent="0.25">
      <c r="A180" s="482"/>
      <c r="B180" s="510"/>
      <c r="C180" s="215" t="s">
        <v>626</v>
      </c>
      <c r="D180" s="216" t="s">
        <v>415</v>
      </c>
      <c r="E180" s="217">
        <v>21.96</v>
      </c>
      <c r="F180" s="226">
        <v>15531</v>
      </c>
      <c r="G180" s="503"/>
      <c r="H180" s="487"/>
      <c r="I180" s="487"/>
      <c r="J180" s="488"/>
      <c r="K180" s="487"/>
      <c r="L180" s="526"/>
      <c r="M180" s="510"/>
    </row>
    <row r="181" spans="1:13" s="258" customFormat="1" ht="27" customHeight="1" x14ac:dyDescent="0.25">
      <c r="A181" s="482">
        <v>55</v>
      </c>
      <c r="B181" s="510" t="s">
        <v>629</v>
      </c>
      <c r="C181" s="215" t="s">
        <v>630</v>
      </c>
      <c r="D181" s="216" t="s">
        <v>415</v>
      </c>
      <c r="E181" s="217">
        <v>6.73</v>
      </c>
      <c r="F181" s="226">
        <v>6046</v>
      </c>
      <c r="G181" s="501">
        <v>2</v>
      </c>
      <c r="H181" s="486">
        <f>SUM(E181:E183)</f>
        <v>33.75</v>
      </c>
      <c r="I181" s="486">
        <f>H181/30*100</f>
        <v>112.5</v>
      </c>
      <c r="J181" s="488">
        <f>SUM(F181:F183)</f>
        <v>29485</v>
      </c>
      <c r="K181" s="486">
        <f>J181/16000*100</f>
        <v>184.28125</v>
      </c>
      <c r="L181" s="526"/>
      <c r="M181" s="510"/>
    </row>
    <row r="182" spans="1:13" s="258" customFormat="1" ht="27" customHeight="1" x14ac:dyDescent="0.25">
      <c r="A182" s="482"/>
      <c r="B182" s="510"/>
      <c r="C182" s="215" t="s">
        <v>631</v>
      </c>
      <c r="D182" s="216" t="s">
        <v>415</v>
      </c>
      <c r="E182" s="217">
        <v>9.64</v>
      </c>
      <c r="F182" s="226">
        <v>8880</v>
      </c>
      <c r="G182" s="502"/>
      <c r="H182" s="487"/>
      <c r="I182" s="487"/>
      <c r="J182" s="488"/>
      <c r="K182" s="487"/>
      <c r="L182" s="526"/>
      <c r="M182" s="510"/>
    </row>
    <row r="183" spans="1:13" s="258" customFormat="1" ht="27" customHeight="1" x14ac:dyDescent="0.25">
      <c r="A183" s="482"/>
      <c r="B183" s="510" t="s">
        <v>626</v>
      </c>
      <c r="C183" s="215" t="s">
        <v>629</v>
      </c>
      <c r="D183" s="216" t="s">
        <v>415</v>
      </c>
      <c r="E183" s="217">
        <v>17.38</v>
      </c>
      <c r="F183" s="226">
        <v>14559</v>
      </c>
      <c r="G183" s="503"/>
      <c r="H183" s="487"/>
      <c r="I183" s="487"/>
      <c r="J183" s="488"/>
      <c r="K183" s="487"/>
      <c r="L183" s="526"/>
      <c r="M183" s="510"/>
    </row>
    <row r="184" spans="1:13" s="258" customFormat="1" ht="27" customHeight="1" x14ac:dyDescent="0.25">
      <c r="A184" s="482">
        <v>56</v>
      </c>
      <c r="B184" s="510" t="s">
        <v>632</v>
      </c>
      <c r="C184" s="215" t="s">
        <v>633</v>
      </c>
      <c r="D184" s="216" t="s">
        <v>415</v>
      </c>
      <c r="E184" s="217">
        <v>3.47</v>
      </c>
      <c r="F184" s="226">
        <v>7809</v>
      </c>
      <c r="G184" s="501">
        <v>3</v>
      </c>
      <c r="H184" s="499">
        <f>SUM(E184:E187)</f>
        <v>43.5</v>
      </c>
      <c r="I184" s="486">
        <f>H184/30*100</f>
        <v>145</v>
      </c>
      <c r="J184" s="500">
        <f>SUM(F184:F187)</f>
        <v>35956</v>
      </c>
      <c r="K184" s="486">
        <f>J184/16000*100</f>
        <v>224.72500000000002</v>
      </c>
      <c r="L184" s="526"/>
      <c r="M184" s="510"/>
    </row>
    <row r="185" spans="1:13" s="258" customFormat="1" ht="27" customHeight="1" x14ac:dyDescent="0.25">
      <c r="A185" s="482"/>
      <c r="B185" s="510"/>
      <c r="C185" s="215" t="s">
        <v>634</v>
      </c>
      <c r="D185" s="216" t="s">
        <v>415</v>
      </c>
      <c r="E185" s="217">
        <v>13.27</v>
      </c>
      <c r="F185" s="226">
        <v>8983</v>
      </c>
      <c r="G185" s="502"/>
      <c r="H185" s="499"/>
      <c r="I185" s="486"/>
      <c r="J185" s="500"/>
      <c r="K185" s="486"/>
      <c r="L185" s="526"/>
      <c r="M185" s="510"/>
    </row>
    <row r="186" spans="1:13" s="258" customFormat="1" ht="27" customHeight="1" x14ac:dyDescent="0.25">
      <c r="A186" s="482"/>
      <c r="B186" s="510"/>
      <c r="C186" s="215" t="s">
        <v>635</v>
      </c>
      <c r="D186" s="216" t="s">
        <v>415</v>
      </c>
      <c r="E186" s="213">
        <v>13</v>
      </c>
      <c r="F186" s="226">
        <v>9600</v>
      </c>
      <c r="G186" s="502"/>
      <c r="H186" s="499"/>
      <c r="I186" s="487"/>
      <c r="J186" s="500"/>
      <c r="K186" s="487"/>
      <c r="L186" s="526"/>
      <c r="M186" s="510"/>
    </row>
    <row r="187" spans="1:13" s="258" customFormat="1" ht="27" customHeight="1" x14ac:dyDescent="0.25">
      <c r="A187" s="482"/>
      <c r="B187" s="510"/>
      <c r="C187" s="215" t="s">
        <v>636</v>
      </c>
      <c r="D187" s="216" t="s">
        <v>415</v>
      </c>
      <c r="E187" s="217">
        <v>13.76</v>
      </c>
      <c r="F187" s="226">
        <v>9564</v>
      </c>
      <c r="G187" s="503"/>
      <c r="H187" s="499"/>
      <c r="I187" s="487"/>
      <c r="J187" s="500"/>
      <c r="K187" s="487"/>
      <c r="L187" s="526"/>
      <c r="M187" s="510"/>
    </row>
    <row r="188" spans="1:13" s="258" customFormat="1" ht="27" customHeight="1" x14ac:dyDescent="0.25">
      <c r="A188" s="482">
        <v>57</v>
      </c>
      <c r="B188" s="510" t="s">
        <v>637</v>
      </c>
      <c r="C188" s="215" t="s">
        <v>637</v>
      </c>
      <c r="D188" s="216" t="s">
        <v>415</v>
      </c>
      <c r="E188" s="217">
        <v>8.4499999999999993</v>
      </c>
      <c r="F188" s="226">
        <v>7999</v>
      </c>
      <c r="G188" s="501">
        <v>2</v>
      </c>
      <c r="H188" s="499">
        <f>SUM(E188:E190)</f>
        <v>24.71</v>
      </c>
      <c r="I188" s="486">
        <f>H188/30*100</f>
        <v>82.36666666666666</v>
      </c>
      <c r="J188" s="500">
        <f>SUM(F188:F190)</f>
        <v>22784</v>
      </c>
      <c r="K188" s="486">
        <f>J188/16000*100</f>
        <v>142.4</v>
      </c>
      <c r="L188" s="526"/>
      <c r="M188" s="510"/>
    </row>
    <row r="189" spans="1:13" s="258" customFormat="1" ht="27" customHeight="1" x14ac:dyDescent="0.25">
      <c r="A189" s="482"/>
      <c r="B189" s="510"/>
      <c r="C189" s="215" t="s">
        <v>638</v>
      </c>
      <c r="D189" s="216" t="s">
        <v>415</v>
      </c>
      <c r="E189" s="217">
        <v>9.18</v>
      </c>
      <c r="F189" s="226">
        <v>7244</v>
      </c>
      <c r="G189" s="502"/>
      <c r="H189" s="499"/>
      <c r="I189" s="487"/>
      <c r="J189" s="500"/>
      <c r="K189" s="487"/>
      <c r="L189" s="526"/>
      <c r="M189" s="510"/>
    </row>
    <row r="190" spans="1:13" s="258" customFormat="1" ht="27" customHeight="1" x14ac:dyDescent="0.25">
      <c r="A190" s="482"/>
      <c r="B190" s="510"/>
      <c r="C190" s="215" t="s">
        <v>639</v>
      </c>
      <c r="D190" s="216" t="s">
        <v>415</v>
      </c>
      <c r="E190" s="213">
        <v>7.08</v>
      </c>
      <c r="F190" s="219">
        <v>7541</v>
      </c>
      <c r="G190" s="503"/>
      <c r="H190" s="499"/>
      <c r="I190" s="487"/>
      <c r="J190" s="500"/>
      <c r="K190" s="487"/>
      <c r="L190" s="526"/>
      <c r="M190" s="510"/>
    </row>
    <row r="191" spans="1:13" s="344" customFormat="1" ht="27" customHeight="1" x14ac:dyDescent="0.3">
      <c r="A191" s="482">
        <v>58</v>
      </c>
      <c r="B191" s="510" t="s">
        <v>640</v>
      </c>
      <c r="C191" s="240" t="s">
        <v>641</v>
      </c>
      <c r="D191" s="216" t="s">
        <v>430</v>
      </c>
      <c r="E191" s="214">
        <v>8.7322000000000006</v>
      </c>
      <c r="F191" s="244">
        <v>8383</v>
      </c>
      <c r="G191" s="527">
        <v>5</v>
      </c>
      <c r="H191" s="499">
        <f>SUM(E191:E197)</f>
        <v>34.897300000000001</v>
      </c>
      <c r="I191" s="486">
        <f>H191/5.5*100</f>
        <v>634.49636363636364</v>
      </c>
      <c r="J191" s="500">
        <f>SUM(F191:F197)</f>
        <v>106667</v>
      </c>
      <c r="K191" s="486">
        <f>J191/21000*100</f>
        <v>507.93809523809523</v>
      </c>
      <c r="L191" s="526"/>
      <c r="M191" s="510"/>
    </row>
    <row r="192" spans="1:13" s="344" customFormat="1" ht="27" customHeight="1" x14ac:dyDescent="0.3">
      <c r="A192" s="482"/>
      <c r="B192" s="510"/>
      <c r="C192" s="241" t="s">
        <v>655</v>
      </c>
      <c r="D192" s="216" t="s">
        <v>642</v>
      </c>
      <c r="E192" s="242">
        <v>1.4786999999999999</v>
      </c>
      <c r="F192" s="244">
        <v>2693</v>
      </c>
      <c r="G192" s="528"/>
      <c r="H192" s="499"/>
      <c r="I192" s="486"/>
      <c r="J192" s="500"/>
      <c r="K192" s="486"/>
      <c r="L192" s="526"/>
      <c r="M192" s="510"/>
    </row>
    <row r="193" spans="1:13" s="344" customFormat="1" ht="27" customHeight="1" x14ac:dyDescent="0.3">
      <c r="A193" s="482"/>
      <c r="B193" s="510"/>
      <c r="C193" s="240" t="s">
        <v>643</v>
      </c>
      <c r="D193" s="216" t="s">
        <v>430</v>
      </c>
      <c r="E193" s="243">
        <v>2.09</v>
      </c>
      <c r="F193" s="244">
        <v>27648</v>
      </c>
      <c r="G193" s="528"/>
      <c r="H193" s="499"/>
      <c r="I193" s="486"/>
      <c r="J193" s="500"/>
      <c r="K193" s="486"/>
      <c r="L193" s="526"/>
      <c r="M193" s="510"/>
    </row>
    <row r="194" spans="1:13" s="344" customFormat="1" ht="27" customHeight="1" x14ac:dyDescent="0.3">
      <c r="A194" s="482"/>
      <c r="B194" s="510"/>
      <c r="C194" s="212" t="s">
        <v>479</v>
      </c>
      <c r="D194" s="216" t="s">
        <v>430</v>
      </c>
      <c r="E194" s="209">
        <v>3.1372000000000004</v>
      </c>
      <c r="F194" s="244">
        <v>19481</v>
      </c>
      <c r="G194" s="528"/>
      <c r="H194" s="499"/>
      <c r="I194" s="486"/>
      <c r="J194" s="500"/>
      <c r="K194" s="486"/>
      <c r="L194" s="526"/>
      <c r="M194" s="510"/>
    </row>
    <row r="195" spans="1:13" s="344" customFormat="1" ht="27" customHeight="1" x14ac:dyDescent="0.3">
      <c r="A195" s="482"/>
      <c r="B195" s="510"/>
      <c r="C195" s="240" t="s">
        <v>644</v>
      </c>
      <c r="D195" s="216" t="s">
        <v>430</v>
      </c>
      <c r="E195" s="214">
        <v>5.5235000000000003</v>
      </c>
      <c r="F195" s="244">
        <v>18079</v>
      </c>
      <c r="G195" s="528"/>
      <c r="H195" s="499"/>
      <c r="I195" s="486"/>
      <c r="J195" s="500"/>
      <c r="K195" s="486"/>
      <c r="L195" s="526"/>
      <c r="M195" s="510"/>
    </row>
    <row r="196" spans="1:13" s="344" customFormat="1" ht="27" customHeight="1" x14ac:dyDescent="0.3">
      <c r="A196" s="482"/>
      <c r="B196" s="510"/>
      <c r="C196" s="240" t="s">
        <v>645</v>
      </c>
      <c r="D196" s="216" t="s">
        <v>430</v>
      </c>
      <c r="E196" s="214">
        <v>7.4433000000000007</v>
      </c>
      <c r="F196" s="244">
        <v>16248</v>
      </c>
      <c r="G196" s="528"/>
      <c r="H196" s="499"/>
      <c r="I196" s="486"/>
      <c r="J196" s="500"/>
      <c r="K196" s="486"/>
      <c r="L196" s="526"/>
      <c r="M196" s="510"/>
    </row>
    <row r="197" spans="1:13" s="344" customFormat="1" ht="27" customHeight="1" x14ac:dyDescent="0.3">
      <c r="A197" s="482"/>
      <c r="B197" s="510"/>
      <c r="C197" s="240" t="s">
        <v>646</v>
      </c>
      <c r="D197" s="216" t="s">
        <v>430</v>
      </c>
      <c r="E197" s="214">
        <v>6.4923999999999999</v>
      </c>
      <c r="F197" s="244">
        <v>14135</v>
      </c>
      <c r="G197" s="529"/>
      <c r="H197" s="499">
        <f>SUM(E197:E204)</f>
        <v>54.804200000000002</v>
      </c>
      <c r="I197" s="487"/>
      <c r="J197" s="500">
        <f>SUM(F197:F204)</f>
        <v>75392</v>
      </c>
      <c r="K197" s="487"/>
      <c r="L197" s="526"/>
      <c r="M197" s="510"/>
    </row>
    <row r="198" spans="1:13" s="211" customFormat="1" ht="27" customHeight="1" x14ac:dyDescent="0.25">
      <c r="A198" s="482">
        <v>59</v>
      </c>
      <c r="B198" s="510" t="s">
        <v>647</v>
      </c>
      <c r="C198" s="212" t="s">
        <v>648</v>
      </c>
      <c r="D198" s="216" t="s">
        <v>430</v>
      </c>
      <c r="E198" s="209">
        <v>6.7037000000000004</v>
      </c>
      <c r="F198" s="244">
        <v>7573</v>
      </c>
      <c r="G198" s="483">
        <v>3</v>
      </c>
      <c r="H198" s="499">
        <f>SUM(E198:E201)</f>
        <v>25.501200000000004</v>
      </c>
      <c r="I198" s="486">
        <f>H198/5.5*100</f>
        <v>463.6581818181819</v>
      </c>
      <c r="J198" s="500">
        <f>SUM(F198:F201)</f>
        <v>32292</v>
      </c>
      <c r="K198" s="486">
        <f>J198/21000*100</f>
        <v>153.77142857142857</v>
      </c>
      <c r="L198" s="526"/>
      <c r="M198" s="510"/>
    </row>
    <row r="199" spans="1:13" s="211" customFormat="1" ht="27" customHeight="1" x14ac:dyDescent="0.25">
      <c r="A199" s="482"/>
      <c r="B199" s="510"/>
      <c r="C199" s="240" t="s">
        <v>649</v>
      </c>
      <c r="D199" s="216" t="s">
        <v>430</v>
      </c>
      <c r="E199" s="214">
        <v>8.7166999999999994</v>
      </c>
      <c r="F199" s="244">
        <v>8980</v>
      </c>
      <c r="G199" s="484"/>
      <c r="H199" s="499"/>
      <c r="I199" s="486"/>
      <c r="J199" s="500"/>
      <c r="K199" s="486"/>
      <c r="L199" s="526"/>
      <c r="M199" s="510"/>
    </row>
    <row r="200" spans="1:13" s="211" customFormat="1" ht="27" customHeight="1" x14ac:dyDescent="0.25">
      <c r="A200" s="482"/>
      <c r="B200" s="510"/>
      <c r="C200" s="240" t="s">
        <v>650</v>
      </c>
      <c r="D200" s="216" t="s">
        <v>430</v>
      </c>
      <c r="E200" s="214">
        <v>5.9248000000000003</v>
      </c>
      <c r="F200" s="244">
        <v>7655</v>
      </c>
      <c r="G200" s="484"/>
      <c r="H200" s="499"/>
      <c r="I200" s="486"/>
      <c r="J200" s="500"/>
      <c r="K200" s="486"/>
      <c r="L200" s="526"/>
      <c r="M200" s="510"/>
    </row>
    <row r="201" spans="1:13" s="211" customFormat="1" ht="27" customHeight="1" x14ac:dyDescent="0.25">
      <c r="A201" s="482"/>
      <c r="B201" s="510"/>
      <c r="C201" s="212" t="s">
        <v>651</v>
      </c>
      <c r="D201" s="216" t="s">
        <v>430</v>
      </c>
      <c r="E201" s="209">
        <v>4.1560000000000006</v>
      </c>
      <c r="F201" s="244">
        <v>8084</v>
      </c>
      <c r="G201" s="485"/>
      <c r="H201" s="499">
        <f>SUM(E201:E204)</f>
        <v>26.9666</v>
      </c>
      <c r="I201" s="487"/>
      <c r="J201" s="500">
        <f>SUM(F201:F204)</f>
        <v>37049</v>
      </c>
      <c r="K201" s="487"/>
      <c r="L201" s="526"/>
      <c r="M201" s="510"/>
    </row>
    <row r="202" spans="1:13" s="344" customFormat="1" ht="27" customHeight="1" x14ac:dyDescent="0.3">
      <c r="A202" s="482">
        <v>60</v>
      </c>
      <c r="B202" s="510" t="s">
        <v>652</v>
      </c>
      <c r="C202" s="240" t="s">
        <v>652</v>
      </c>
      <c r="D202" s="216" t="s">
        <v>430</v>
      </c>
      <c r="E202" s="214">
        <v>3.79</v>
      </c>
      <c r="F202" s="244">
        <v>8092</v>
      </c>
      <c r="G202" s="533">
        <v>2</v>
      </c>
      <c r="H202" s="526">
        <f>SUM(E202:E204)</f>
        <v>22.810600000000001</v>
      </c>
      <c r="I202" s="526">
        <f>H202/5.5*100</f>
        <v>414.73818181818183</v>
      </c>
      <c r="J202" s="500">
        <f>SUM(F202:F204)</f>
        <v>28965</v>
      </c>
      <c r="K202" s="526">
        <f>J202/21000*100</f>
        <v>137.92857142857142</v>
      </c>
      <c r="L202" s="526"/>
      <c r="M202" s="510"/>
    </row>
    <row r="203" spans="1:13" s="344" customFormat="1" ht="27" customHeight="1" x14ac:dyDescent="0.3">
      <c r="A203" s="482"/>
      <c r="B203" s="510"/>
      <c r="C203" s="240" t="s">
        <v>653</v>
      </c>
      <c r="D203" s="216" t="s">
        <v>430</v>
      </c>
      <c r="E203" s="214">
        <v>7.0084</v>
      </c>
      <c r="F203" s="244">
        <v>7661</v>
      </c>
      <c r="G203" s="534"/>
      <c r="H203" s="526"/>
      <c r="I203" s="526"/>
      <c r="J203" s="500"/>
      <c r="K203" s="526"/>
      <c r="L203" s="526"/>
      <c r="M203" s="510"/>
    </row>
    <row r="204" spans="1:13" s="344" customFormat="1" ht="27" customHeight="1" x14ac:dyDescent="0.3">
      <c r="A204" s="482"/>
      <c r="B204" s="510"/>
      <c r="C204" s="240" t="s">
        <v>654</v>
      </c>
      <c r="D204" s="216" t="s">
        <v>430</v>
      </c>
      <c r="E204" s="214">
        <v>12.0122</v>
      </c>
      <c r="F204" s="244">
        <v>13212</v>
      </c>
      <c r="G204" s="535"/>
      <c r="H204" s="526">
        <f>SUM(E204:E204)</f>
        <v>12.0122</v>
      </c>
      <c r="I204" s="526"/>
      <c r="J204" s="500" t="e">
        <f>SUM(#REF!)</f>
        <v>#REF!</v>
      </c>
      <c r="K204" s="526"/>
      <c r="L204" s="526"/>
      <c r="M204" s="510"/>
    </row>
    <row r="205" spans="1:13" s="258" customFormat="1" ht="27" customHeight="1" x14ac:dyDescent="0.25">
      <c r="A205" s="320" t="s">
        <v>217</v>
      </c>
      <c r="B205" s="320" t="s">
        <v>672</v>
      </c>
      <c r="C205" s="320" t="s">
        <v>672</v>
      </c>
      <c r="D205" s="326"/>
      <c r="E205" s="347">
        <f>SUM(E206:E309)</f>
        <v>4041.6466000000005</v>
      </c>
      <c r="F205" s="346">
        <f>SUM(F206:F309)</f>
        <v>1384424</v>
      </c>
      <c r="G205" s="346">
        <f>SUM(G206:G309)</f>
        <v>58</v>
      </c>
      <c r="H205" s="348">
        <f>SUM(H206,H212,H218,H221,H226,H228,H230,H232,H234,H237,H239,H241,H243,H245,H248,H250,H253,H256,H260,H262,H266,H271,H273,H275,H277,H279,H282,H284,H286,H288,H291,H293,H297,H300,H303,H306)</f>
        <v>4041.6466000000005</v>
      </c>
      <c r="I205" s="329"/>
      <c r="J205" s="349">
        <f>SUM(J206,J212,J218,J221,J226,J228,J230,J232,J234,J237,J239,J241,J243,J245,J248,J250,J253,J256,J260,J262,J266,J271,J273,J275,J277,J279,J282,J284,J286,J288,J291,J293,J297,J300,J303,J306)</f>
        <v>1384424</v>
      </c>
      <c r="K205" s="329"/>
      <c r="L205" s="330"/>
      <c r="M205" s="259"/>
    </row>
    <row r="206" spans="1:13" ht="27" customHeight="1" x14ac:dyDescent="0.25">
      <c r="A206" s="536">
        <v>1</v>
      </c>
      <c r="B206" s="537" t="s">
        <v>781</v>
      </c>
      <c r="C206" s="89" t="s">
        <v>643</v>
      </c>
      <c r="D206" s="288" t="s">
        <v>782</v>
      </c>
      <c r="E206" s="289">
        <v>8.5</v>
      </c>
      <c r="F206" s="262">
        <v>19576</v>
      </c>
      <c r="G206" s="536">
        <v>4</v>
      </c>
      <c r="H206" s="538">
        <f>SUM(E206:E211)</f>
        <v>21.347999999999999</v>
      </c>
      <c r="I206" s="539">
        <f>H206/5.5%</f>
        <v>388.14545454545453</v>
      </c>
      <c r="J206" s="539">
        <f>SUM(F206:F211)</f>
        <v>89360</v>
      </c>
      <c r="K206" s="539">
        <f>J206/21000%</f>
        <v>425.52380952380952</v>
      </c>
      <c r="L206" s="540"/>
      <c r="M206" s="541"/>
    </row>
    <row r="207" spans="1:13" ht="27" customHeight="1" x14ac:dyDescent="0.25">
      <c r="A207" s="536"/>
      <c r="B207" s="537"/>
      <c r="C207" s="89" t="s">
        <v>478</v>
      </c>
      <c r="D207" s="288" t="s">
        <v>782</v>
      </c>
      <c r="E207" s="289">
        <v>1.41</v>
      </c>
      <c r="F207" s="262">
        <v>10456</v>
      </c>
      <c r="G207" s="536"/>
      <c r="H207" s="538"/>
      <c r="I207" s="539"/>
      <c r="J207" s="539"/>
      <c r="K207" s="539"/>
      <c r="L207" s="540"/>
      <c r="M207" s="541"/>
    </row>
    <row r="208" spans="1:13" ht="27" customHeight="1" x14ac:dyDescent="0.25">
      <c r="A208" s="536"/>
      <c r="B208" s="537"/>
      <c r="C208" s="89" t="s">
        <v>479</v>
      </c>
      <c r="D208" s="288" t="s">
        <v>782</v>
      </c>
      <c r="E208" s="289">
        <v>5.27</v>
      </c>
      <c r="F208" s="262">
        <v>22653</v>
      </c>
      <c r="G208" s="536"/>
      <c r="H208" s="538"/>
      <c r="I208" s="539"/>
      <c r="J208" s="539"/>
      <c r="K208" s="539"/>
      <c r="L208" s="540"/>
      <c r="M208" s="541"/>
    </row>
    <row r="209" spans="1:13" ht="27" customHeight="1" x14ac:dyDescent="0.25">
      <c r="A209" s="536"/>
      <c r="B209" s="537"/>
      <c r="C209" s="89" t="s">
        <v>688</v>
      </c>
      <c r="D209" s="288" t="s">
        <v>782</v>
      </c>
      <c r="E209" s="289">
        <v>2.198</v>
      </c>
      <c r="F209" s="262">
        <v>13846</v>
      </c>
      <c r="G209" s="536"/>
      <c r="H209" s="538"/>
      <c r="I209" s="539"/>
      <c r="J209" s="539"/>
      <c r="K209" s="539"/>
      <c r="L209" s="536"/>
      <c r="M209" s="536"/>
    </row>
    <row r="210" spans="1:13" ht="27" customHeight="1" x14ac:dyDescent="0.25">
      <c r="A210" s="536"/>
      <c r="B210" s="537"/>
      <c r="C210" s="89" t="s">
        <v>690</v>
      </c>
      <c r="D210" s="288" t="s">
        <v>782</v>
      </c>
      <c r="E210" s="289">
        <v>3.61</v>
      </c>
      <c r="F210" s="262">
        <v>21991</v>
      </c>
      <c r="G210" s="536"/>
      <c r="H210" s="538"/>
      <c r="I210" s="539"/>
      <c r="J210" s="539"/>
      <c r="K210" s="539"/>
      <c r="L210" s="536"/>
      <c r="M210" s="536"/>
    </row>
    <row r="211" spans="1:13" ht="27" customHeight="1" x14ac:dyDescent="0.25">
      <c r="A211" s="536"/>
      <c r="B211" s="537"/>
      <c r="C211" s="290" t="s">
        <v>783</v>
      </c>
      <c r="D211" s="288" t="s">
        <v>784</v>
      </c>
      <c r="E211" s="289">
        <v>0.36</v>
      </c>
      <c r="F211" s="262">
        <v>838</v>
      </c>
      <c r="G211" s="536"/>
      <c r="H211" s="538"/>
      <c r="I211" s="539"/>
      <c r="J211" s="539"/>
      <c r="K211" s="539"/>
      <c r="L211" s="536"/>
      <c r="M211" s="536"/>
    </row>
    <row r="212" spans="1:13" ht="27" customHeight="1" x14ac:dyDescent="0.25">
      <c r="A212" s="542">
        <v>2</v>
      </c>
      <c r="B212" s="545" t="s">
        <v>785</v>
      </c>
      <c r="C212" s="291" t="s">
        <v>679</v>
      </c>
      <c r="D212" s="288" t="s">
        <v>782</v>
      </c>
      <c r="E212" s="289">
        <v>19.39</v>
      </c>
      <c r="F212" s="262">
        <v>10252</v>
      </c>
      <c r="G212" s="548">
        <v>3</v>
      </c>
      <c r="H212" s="551">
        <f>SUM(E212:E217)</f>
        <v>105.35</v>
      </c>
      <c r="I212" s="554">
        <f>H212/5.5%</f>
        <v>1915.4545454545453</v>
      </c>
      <c r="J212" s="554">
        <f>SUM(F212:F217)</f>
        <v>55010</v>
      </c>
      <c r="K212" s="554">
        <f>J212/21000%</f>
        <v>261.95238095238096</v>
      </c>
      <c r="L212" s="557"/>
      <c r="M212" s="560"/>
    </row>
    <row r="213" spans="1:13" ht="27" customHeight="1" x14ac:dyDescent="0.25">
      <c r="A213" s="543"/>
      <c r="B213" s="546"/>
      <c r="C213" s="291" t="s">
        <v>496</v>
      </c>
      <c r="D213" s="288" t="s">
        <v>782</v>
      </c>
      <c r="E213" s="289">
        <v>20.16</v>
      </c>
      <c r="F213" s="262">
        <v>7998</v>
      </c>
      <c r="G213" s="549"/>
      <c r="H213" s="552"/>
      <c r="I213" s="555"/>
      <c r="J213" s="555"/>
      <c r="K213" s="555"/>
      <c r="L213" s="558"/>
      <c r="M213" s="561"/>
    </row>
    <row r="214" spans="1:13" ht="27" customHeight="1" x14ac:dyDescent="0.25">
      <c r="A214" s="543"/>
      <c r="B214" s="546"/>
      <c r="C214" s="291" t="s">
        <v>694</v>
      </c>
      <c r="D214" s="288" t="s">
        <v>782</v>
      </c>
      <c r="E214" s="289">
        <v>25.33</v>
      </c>
      <c r="F214" s="262">
        <v>25739</v>
      </c>
      <c r="G214" s="549"/>
      <c r="H214" s="552"/>
      <c r="I214" s="555"/>
      <c r="J214" s="555"/>
      <c r="K214" s="555"/>
      <c r="L214" s="558"/>
      <c r="M214" s="561"/>
    </row>
    <row r="215" spans="1:13" ht="27" customHeight="1" x14ac:dyDescent="0.25">
      <c r="A215" s="543"/>
      <c r="B215" s="546"/>
      <c r="C215" s="291" t="s">
        <v>682</v>
      </c>
      <c r="D215" s="288" t="s">
        <v>782</v>
      </c>
      <c r="E215" s="289">
        <f>38.86</f>
        <v>38.86</v>
      </c>
      <c r="F215" s="262">
        <f>10933</f>
        <v>10933</v>
      </c>
      <c r="G215" s="549"/>
      <c r="H215" s="552"/>
      <c r="I215" s="555"/>
      <c r="J215" s="555"/>
      <c r="K215" s="555"/>
      <c r="L215" s="558"/>
      <c r="M215" s="561"/>
    </row>
    <row r="216" spans="1:13" ht="27" customHeight="1" x14ac:dyDescent="0.25">
      <c r="A216" s="543"/>
      <c r="B216" s="546"/>
      <c r="C216" s="292" t="s">
        <v>786</v>
      </c>
      <c r="D216" s="288" t="s">
        <v>787</v>
      </c>
      <c r="E216" s="289">
        <v>1.1499999999999999</v>
      </c>
      <c r="F216" s="262">
        <v>64</v>
      </c>
      <c r="G216" s="549"/>
      <c r="H216" s="552"/>
      <c r="I216" s="555"/>
      <c r="J216" s="555"/>
      <c r="K216" s="555"/>
      <c r="L216" s="558"/>
      <c r="M216" s="561"/>
    </row>
    <row r="217" spans="1:13" ht="27" customHeight="1" x14ac:dyDescent="0.25">
      <c r="A217" s="544"/>
      <c r="B217" s="547"/>
      <c r="C217" s="292" t="s">
        <v>788</v>
      </c>
      <c r="D217" s="288" t="s">
        <v>787</v>
      </c>
      <c r="E217" s="289">
        <v>0.46</v>
      </c>
      <c r="F217" s="262">
        <v>24</v>
      </c>
      <c r="G217" s="550"/>
      <c r="H217" s="553"/>
      <c r="I217" s="556"/>
      <c r="J217" s="556"/>
      <c r="K217" s="556"/>
      <c r="L217" s="559"/>
      <c r="M217" s="562"/>
    </row>
    <row r="218" spans="1:13" ht="27" customHeight="1" x14ac:dyDescent="0.25">
      <c r="A218" s="536">
        <v>3</v>
      </c>
      <c r="B218" s="537" t="s">
        <v>692</v>
      </c>
      <c r="C218" s="291" t="s">
        <v>692</v>
      </c>
      <c r="D218" s="288" t="s">
        <v>782</v>
      </c>
      <c r="E218" s="289">
        <v>15.19</v>
      </c>
      <c r="F218" s="262">
        <v>18450</v>
      </c>
      <c r="G218" s="536">
        <v>2</v>
      </c>
      <c r="H218" s="563">
        <f>SUM(E218:E220)</f>
        <v>52.660000000000004</v>
      </c>
      <c r="I218" s="564">
        <f>H218/5.5*100</f>
        <v>957.45454545454561</v>
      </c>
      <c r="J218" s="564">
        <f>SUM(F218:F220)</f>
        <v>52249</v>
      </c>
      <c r="K218" s="564">
        <f>J218/21000%</f>
        <v>248.8047619047619</v>
      </c>
      <c r="L218" s="540"/>
      <c r="M218" s="541"/>
    </row>
    <row r="219" spans="1:13" ht="27" customHeight="1" x14ac:dyDescent="0.25">
      <c r="A219" s="536"/>
      <c r="B219" s="537"/>
      <c r="C219" s="291" t="s">
        <v>789</v>
      </c>
      <c r="D219" s="288" t="s">
        <v>787</v>
      </c>
      <c r="E219" s="289">
        <v>18.02</v>
      </c>
      <c r="F219" s="293">
        <v>23506</v>
      </c>
      <c r="G219" s="536"/>
      <c r="H219" s="563"/>
      <c r="I219" s="564"/>
      <c r="J219" s="564"/>
      <c r="K219" s="564"/>
      <c r="L219" s="540"/>
      <c r="M219" s="541"/>
    </row>
    <row r="220" spans="1:13" ht="27" customHeight="1" x14ac:dyDescent="0.25">
      <c r="A220" s="536"/>
      <c r="B220" s="537"/>
      <c r="C220" s="294" t="s">
        <v>790</v>
      </c>
      <c r="D220" s="288" t="s">
        <v>787</v>
      </c>
      <c r="E220" s="295">
        <f>(32.35-12.9)</f>
        <v>19.450000000000003</v>
      </c>
      <c r="F220" s="293">
        <f>13793-3500</f>
        <v>10293</v>
      </c>
      <c r="G220" s="536"/>
      <c r="H220" s="563"/>
      <c r="I220" s="564"/>
      <c r="J220" s="564"/>
      <c r="K220" s="564"/>
      <c r="L220" s="540"/>
      <c r="M220" s="541"/>
    </row>
    <row r="221" spans="1:13" ht="27" customHeight="1" x14ac:dyDescent="0.25">
      <c r="A221" s="536">
        <v>4</v>
      </c>
      <c r="B221" s="537" t="s">
        <v>701</v>
      </c>
      <c r="C221" s="296" t="s">
        <v>791</v>
      </c>
      <c r="D221" s="288" t="s">
        <v>792</v>
      </c>
      <c r="E221" s="297">
        <v>2.2725999999999997</v>
      </c>
      <c r="F221" s="293">
        <v>18062</v>
      </c>
      <c r="G221" s="536">
        <v>4</v>
      </c>
      <c r="H221" s="538">
        <f>SUM(E221:E225)</f>
        <v>55.986499999999992</v>
      </c>
      <c r="I221" s="539">
        <f>H221/5.5*100</f>
        <v>1017.9363636363635</v>
      </c>
      <c r="J221" s="539">
        <f>SUM(F221:F225)</f>
        <v>106017</v>
      </c>
      <c r="K221" s="539">
        <f>J221/21000%</f>
        <v>504.84285714285716</v>
      </c>
      <c r="L221" s="540"/>
      <c r="M221" s="541"/>
    </row>
    <row r="222" spans="1:13" ht="27" customHeight="1" x14ac:dyDescent="0.25">
      <c r="A222" s="536"/>
      <c r="B222" s="537"/>
      <c r="C222" s="296" t="s">
        <v>703</v>
      </c>
      <c r="D222" s="288" t="s">
        <v>792</v>
      </c>
      <c r="E222" s="298">
        <v>4.9676999999999998</v>
      </c>
      <c r="F222" s="293">
        <v>20077</v>
      </c>
      <c r="G222" s="536"/>
      <c r="H222" s="538"/>
      <c r="I222" s="539"/>
      <c r="J222" s="539"/>
      <c r="K222" s="539"/>
      <c r="L222" s="540"/>
      <c r="M222" s="541"/>
    </row>
    <row r="223" spans="1:13" ht="27" customHeight="1" x14ac:dyDescent="0.25">
      <c r="A223" s="536"/>
      <c r="B223" s="537"/>
      <c r="C223" s="296" t="s">
        <v>793</v>
      </c>
      <c r="D223" s="288" t="s">
        <v>792</v>
      </c>
      <c r="E223" s="298">
        <v>18.102499999999999</v>
      </c>
      <c r="F223" s="293">
        <v>14420</v>
      </c>
      <c r="G223" s="536"/>
      <c r="H223" s="538"/>
      <c r="I223" s="539"/>
      <c r="J223" s="539"/>
      <c r="K223" s="539"/>
      <c r="L223" s="540"/>
      <c r="M223" s="541"/>
    </row>
    <row r="224" spans="1:13" ht="27" customHeight="1" x14ac:dyDescent="0.25">
      <c r="A224" s="536"/>
      <c r="B224" s="537"/>
      <c r="C224" s="296" t="s">
        <v>794</v>
      </c>
      <c r="D224" s="288" t="s">
        <v>792</v>
      </c>
      <c r="E224" s="297">
        <v>7.7782000000000009</v>
      </c>
      <c r="F224" s="293">
        <v>30627</v>
      </c>
      <c r="G224" s="536"/>
      <c r="H224" s="538"/>
      <c r="I224" s="539"/>
      <c r="J224" s="539"/>
      <c r="K224" s="539"/>
      <c r="L224" s="540"/>
      <c r="M224" s="541"/>
    </row>
    <row r="225" spans="1:13" ht="27" customHeight="1" x14ac:dyDescent="0.25">
      <c r="A225" s="536"/>
      <c r="B225" s="537"/>
      <c r="C225" s="296" t="s">
        <v>795</v>
      </c>
      <c r="D225" s="288" t="s">
        <v>792</v>
      </c>
      <c r="E225" s="299">
        <v>22.865500000000001</v>
      </c>
      <c r="F225" s="293">
        <v>22831</v>
      </c>
      <c r="G225" s="536"/>
      <c r="H225" s="538"/>
      <c r="I225" s="539"/>
      <c r="J225" s="539"/>
      <c r="K225" s="539"/>
      <c r="L225" s="536"/>
      <c r="M225" s="536"/>
    </row>
    <row r="226" spans="1:13" ht="27" customHeight="1" x14ac:dyDescent="0.25">
      <c r="A226" s="536">
        <v>5</v>
      </c>
      <c r="B226" s="537" t="s">
        <v>796</v>
      </c>
      <c r="C226" s="300" t="s">
        <v>704</v>
      </c>
      <c r="D226" s="288" t="s">
        <v>792</v>
      </c>
      <c r="E226" s="297">
        <v>9.6654</v>
      </c>
      <c r="F226" s="293">
        <v>22440</v>
      </c>
      <c r="G226" s="557">
        <v>1</v>
      </c>
      <c r="H226" s="538">
        <f>SUM(E226:E227)</f>
        <v>20.4206</v>
      </c>
      <c r="I226" s="539">
        <f>H226/5.5*100</f>
        <v>371.28363636363633</v>
      </c>
      <c r="J226" s="539">
        <f>SUM(F226:F227)</f>
        <v>40968</v>
      </c>
      <c r="K226" s="539">
        <f>J226/21000%</f>
        <v>195.08571428571429</v>
      </c>
      <c r="L226" s="540"/>
      <c r="M226" s="541"/>
    </row>
    <row r="227" spans="1:13" ht="27" customHeight="1" x14ac:dyDescent="0.25">
      <c r="A227" s="536"/>
      <c r="B227" s="537"/>
      <c r="C227" s="300" t="s">
        <v>797</v>
      </c>
      <c r="D227" s="288" t="s">
        <v>792</v>
      </c>
      <c r="E227" s="297">
        <v>10.7552</v>
      </c>
      <c r="F227" s="293">
        <v>18528</v>
      </c>
      <c r="G227" s="558"/>
      <c r="H227" s="538"/>
      <c r="I227" s="539"/>
      <c r="J227" s="539"/>
      <c r="K227" s="539"/>
      <c r="L227" s="536"/>
      <c r="M227" s="536"/>
    </row>
    <row r="228" spans="1:13" ht="27" customHeight="1" x14ac:dyDescent="0.25">
      <c r="A228" s="536">
        <v>6</v>
      </c>
      <c r="B228" s="537" t="s">
        <v>798</v>
      </c>
      <c r="C228" s="291" t="s">
        <v>702</v>
      </c>
      <c r="D228" s="288" t="s">
        <v>792</v>
      </c>
      <c r="E228" s="303">
        <v>6.5171999999999999</v>
      </c>
      <c r="F228" s="301">
        <v>21226</v>
      </c>
      <c r="G228" s="557">
        <v>1</v>
      </c>
      <c r="H228" s="538">
        <f>SUM(E228:E229)</f>
        <v>30.7272</v>
      </c>
      <c r="I228" s="539">
        <f>H228/5.5*100</f>
        <v>558.67636363636359</v>
      </c>
      <c r="J228" s="539">
        <f>SUM(F228:F229)</f>
        <v>43528</v>
      </c>
      <c r="K228" s="539">
        <f>J228/21000%</f>
        <v>207.27619047619046</v>
      </c>
      <c r="L228" s="540"/>
      <c r="M228" s="541"/>
    </row>
    <row r="229" spans="1:13" ht="27" customHeight="1" x14ac:dyDescent="0.25">
      <c r="A229" s="536"/>
      <c r="B229" s="537"/>
      <c r="C229" s="179" t="s">
        <v>731</v>
      </c>
      <c r="D229" s="288" t="s">
        <v>784</v>
      </c>
      <c r="E229" s="302">
        <v>24.21</v>
      </c>
      <c r="F229" s="301">
        <v>22302</v>
      </c>
      <c r="G229" s="558"/>
      <c r="H229" s="538"/>
      <c r="I229" s="539"/>
      <c r="J229" s="539"/>
      <c r="K229" s="539" t="e">
        <f>J229/#REF!*100</f>
        <v>#REF!</v>
      </c>
      <c r="L229" s="536"/>
      <c r="M229" s="536"/>
    </row>
    <row r="230" spans="1:13" ht="27" customHeight="1" x14ac:dyDescent="0.25">
      <c r="A230" s="536">
        <v>7</v>
      </c>
      <c r="B230" s="537" t="s">
        <v>710</v>
      </c>
      <c r="C230" s="179" t="s">
        <v>712</v>
      </c>
      <c r="D230" s="288" t="s">
        <v>799</v>
      </c>
      <c r="E230" s="261">
        <v>30.23</v>
      </c>
      <c r="F230" s="262">
        <v>33455</v>
      </c>
      <c r="G230" s="557">
        <v>1</v>
      </c>
      <c r="H230" s="538">
        <f>SUM(E230:E231)</f>
        <v>36.97</v>
      </c>
      <c r="I230" s="539">
        <f>H230/5.5%</f>
        <v>672.18181818181813</v>
      </c>
      <c r="J230" s="539">
        <f>SUM(F230:F231)</f>
        <v>53532</v>
      </c>
      <c r="K230" s="539">
        <f>J230/21000%</f>
        <v>254.91428571428571</v>
      </c>
      <c r="L230" s="540"/>
      <c r="M230" s="540"/>
    </row>
    <row r="231" spans="1:13" ht="27" customHeight="1" x14ac:dyDescent="0.25">
      <c r="A231" s="536"/>
      <c r="B231" s="537"/>
      <c r="C231" s="179" t="s">
        <v>710</v>
      </c>
      <c r="D231" s="288" t="s">
        <v>799</v>
      </c>
      <c r="E231" s="261">
        <v>6.74</v>
      </c>
      <c r="F231" s="262">
        <v>20077</v>
      </c>
      <c r="G231" s="558"/>
      <c r="H231" s="538"/>
      <c r="I231" s="539"/>
      <c r="J231" s="539"/>
      <c r="K231" s="539" t="e">
        <f>J231/#REF!*100</f>
        <v>#REF!</v>
      </c>
      <c r="L231" s="540"/>
      <c r="M231" s="540"/>
    </row>
    <row r="232" spans="1:13" ht="27" customHeight="1" x14ac:dyDescent="0.25">
      <c r="A232" s="536">
        <v>8</v>
      </c>
      <c r="B232" s="537" t="s">
        <v>711</v>
      </c>
      <c r="C232" s="179" t="s">
        <v>800</v>
      </c>
      <c r="D232" s="288" t="s">
        <v>799</v>
      </c>
      <c r="E232" s="261">
        <v>33.29</v>
      </c>
      <c r="F232" s="262">
        <v>38291</v>
      </c>
      <c r="G232" s="557">
        <v>1</v>
      </c>
      <c r="H232" s="538">
        <f>SUM(E232:E233)</f>
        <v>78.44</v>
      </c>
      <c r="I232" s="539">
        <f>H232/5.5%</f>
        <v>1426.1818181818182</v>
      </c>
      <c r="J232" s="539">
        <f>SUM(F232:F233)</f>
        <v>61212</v>
      </c>
      <c r="K232" s="539">
        <f>J232/21000%</f>
        <v>291.48571428571427</v>
      </c>
      <c r="L232" s="540"/>
      <c r="M232" s="541"/>
    </row>
    <row r="233" spans="1:13" ht="27" customHeight="1" x14ac:dyDescent="0.25">
      <c r="A233" s="536"/>
      <c r="B233" s="537"/>
      <c r="C233" s="179" t="s">
        <v>801</v>
      </c>
      <c r="D233" s="288" t="s">
        <v>799</v>
      </c>
      <c r="E233" s="261">
        <v>45.15</v>
      </c>
      <c r="F233" s="262">
        <v>22921</v>
      </c>
      <c r="G233" s="558"/>
      <c r="H233" s="538"/>
      <c r="I233" s="539"/>
      <c r="J233" s="539"/>
      <c r="K233" s="539" t="e">
        <f>J233/#REF!*100</f>
        <v>#REF!</v>
      </c>
      <c r="L233" s="540"/>
      <c r="M233" s="541"/>
    </row>
    <row r="234" spans="1:13" ht="27" customHeight="1" x14ac:dyDescent="0.25">
      <c r="A234" s="536">
        <v>9</v>
      </c>
      <c r="B234" s="537" t="s">
        <v>802</v>
      </c>
      <c r="C234" s="179" t="s">
        <v>803</v>
      </c>
      <c r="D234" s="288" t="s">
        <v>799</v>
      </c>
      <c r="E234" s="261">
        <v>12.01</v>
      </c>
      <c r="F234" s="262">
        <v>13283</v>
      </c>
      <c r="G234" s="557">
        <v>2</v>
      </c>
      <c r="H234" s="538">
        <f>SUM(E234:E236)</f>
        <v>43.086999999999996</v>
      </c>
      <c r="I234" s="539">
        <f>H234/5.5%</f>
        <v>783.4</v>
      </c>
      <c r="J234" s="539">
        <f>SUM(F234:F236)</f>
        <v>66340</v>
      </c>
      <c r="K234" s="539">
        <f>J234/21000%</f>
        <v>315.90476190476193</v>
      </c>
      <c r="L234" s="540"/>
      <c r="M234" s="541"/>
    </row>
    <row r="235" spans="1:13" ht="27" customHeight="1" x14ac:dyDescent="0.25">
      <c r="A235" s="536"/>
      <c r="B235" s="537"/>
      <c r="C235" s="179" t="s">
        <v>778</v>
      </c>
      <c r="D235" s="288" t="s">
        <v>804</v>
      </c>
      <c r="E235" s="289">
        <v>25.07</v>
      </c>
      <c r="F235" s="293">
        <v>22197</v>
      </c>
      <c r="G235" s="558"/>
      <c r="H235" s="538"/>
      <c r="I235" s="539"/>
      <c r="J235" s="539"/>
      <c r="K235" s="539" t="e">
        <f>J235/#REF!*100</f>
        <v>#REF!</v>
      </c>
      <c r="L235" s="536"/>
      <c r="M235" s="536"/>
    </row>
    <row r="236" spans="1:13" ht="27" customHeight="1" x14ac:dyDescent="0.25">
      <c r="A236" s="536"/>
      <c r="B236" s="537"/>
      <c r="C236" s="179" t="s">
        <v>779</v>
      </c>
      <c r="D236" s="288" t="s">
        <v>804</v>
      </c>
      <c r="E236" s="289">
        <v>6.0070000000000006</v>
      </c>
      <c r="F236" s="293">
        <v>30860</v>
      </c>
      <c r="G236" s="558"/>
      <c r="H236" s="538"/>
      <c r="I236" s="539"/>
      <c r="J236" s="539"/>
      <c r="K236" s="539" t="e">
        <f>J236/#REF!*100</f>
        <v>#REF!</v>
      </c>
      <c r="L236" s="536"/>
      <c r="M236" s="536"/>
    </row>
    <row r="237" spans="1:13" ht="27" customHeight="1" x14ac:dyDescent="0.25">
      <c r="A237" s="536">
        <v>10</v>
      </c>
      <c r="B237" s="537" t="s">
        <v>715</v>
      </c>
      <c r="C237" s="182" t="s">
        <v>715</v>
      </c>
      <c r="D237" s="288" t="s">
        <v>799</v>
      </c>
      <c r="E237" s="261">
        <v>27.16</v>
      </c>
      <c r="F237" s="262">
        <v>21764</v>
      </c>
      <c r="G237" s="557">
        <v>1</v>
      </c>
      <c r="H237" s="538">
        <f>SUM(E237:E238)</f>
        <v>50.261600000000001</v>
      </c>
      <c r="I237" s="539">
        <f>H237/5.5%</f>
        <v>913.84727272727275</v>
      </c>
      <c r="J237" s="539">
        <f>SUM(F237:F238)</f>
        <v>37354</v>
      </c>
      <c r="K237" s="539">
        <f>J237/21000%</f>
        <v>177.87619047619049</v>
      </c>
      <c r="L237" s="540"/>
      <c r="M237" s="541"/>
    </row>
    <row r="238" spans="1:13" ht="27" customHeight="1" x14ac:dyDescent="0.25">
      <c r="A238" s="536"/>
      <c r="B238" s="537"/>
      <c r="C238" s="179" t="s">
        <v>588</v>
      </c>
      <c r="D238" s="288" t="s">
        <v>804</v>
      </c>
      <c r="E238" s="289">
        <v>23.101599999999998</v>
      </c>
      <c r="F238" s="293">
        <v>15590</v>
      </c>
      <c r="G238" s="558"/>
      <c r="H238" s="538"/>
      <c r="I238" s="539"/>
      <c r="J238" s="539"/>
      <c r="K238" s="539" t="e">
        <f>J238/#REF!*100</f>
        <v>#REF!</v>
      </c>
      <c r="L238" s="536"/>
      <c r="M238" s="536"/>
    </row>
    <row r="239" spans="1:13" ht="27" customHeight="1" x14ac:dyDescent="0.25">
      <c r="A239" s="536">
        <v>11</v>
      </c>
      <c r="B239" s="537" t="s">
        <v>706</v>
      </c>
      <c r="C239" s="179" t="s">
        <v>706</v>
      </c>
      <c r="D239" s="288" t="s">
        <v>799</v>
      </c>
      <c r="E239" s="261">
        <v>44.15</v>
      </c>
      <c r="F239" s="262">
        <v>12119</v>
      </c>
      <c r="G239" s="557">
        <v>1</v>
      </c>
      <c r="H239" s="538">
        <f>SUM(E239:E240)</f>
        <v>102.72</v>
      </c>
      <c r="I239" s="539">
        <f>H239/30%</f>
        <v>342.40000000000003</v>
      </c>
      <c r="J239" s="539">
        <f>SUM(F239:F240)</f>
        <v>26546</v>
      </c>
      <c r="K239" s="539">
        <f>J239/16000*100</f>
        <v>165.91249999999999</v>
      </c>
      <c r="L239" s="540"/>
      <c r="M239" s="541"/>
    </row>
    <row r="240" spans="1:13" ht="27" customHeight="1" x14ac:dyDescent="0.25">
      <c r="A240" s="536"/>
      <c r="B240" s="537"/>
      <c r="C240" s="179" t="s">
        <v>805</v>
      </c>
      <c r="D240" s="288" t="s">
        <v>799</v>
      </c>
      <c r="E240" s="261">
        <v>58.57</v>
      </c>
      <c r="F240" s="262">
        <v>14427</v>
      </c>
      <c r="G240" s="558"/>
      <c r="H240" s="538"/>
      <c r="I240" s="539"/>
      <c r="J240" s="539"/>
      <c r="K240" s="539" t="e">
        <f>J240/#REF!*100</f>
        <v>#REF!</v>
      </c>
      <c r="L240" s="540"/>
      <c r="M240" s="541"/>
    </row>
    <row r="241" spans="1:13" ht="27" customHeight="1" x14ac:dyDescent="0.25">
      <c r="A241" s="536">
        <v>12</v>
      </c>
      <c r="B241" s="537" t="s">
        <v>709</v>
      </c>
      <c r="C241" s="179" t="s">
        <v>708</v>
      </c>
      <c r="D241" s="288" t="s">
        <v>799</v>
      </c>
      <c r="E241" s="302">
        <v>34.659999999999997</v>
      </c>
      <c r="F241" s="293">
        <v>18791</v>
      </c>
      <c r="G241" s="557">
        <v>1</v>
      </c>
      <c r="H241" s="538">
        <f>SUM(E241:E242)</f>
        <v>82.84</v>
      </c>
      <c r="I241" s="539">
        <f>H241/30%</f>
        <v>276.13333333333338</v>
      </c>
      <c r="J241" s="539">
        <f>SUM(F241:F242)</f>
        <v>31461</v>
      </c>
      <c r="K241" s="539">
        <f>J241/16000*100</f>
        <v>196.63124999999999</v>
      </c>
      <c r="L241" s="540"/>
      <c r="M241" s="541"/>
    </row>
    <row r="242" spans="1:13" ht="27" customHeight="1" x14ac:dyDescent="0.25">
      <c r="A242" s="536"/>
      <c r="B242" s="537"/>
      <c r="C242" s="179" t="s">
        <v>709</v>
      </c>
      <c r="D242" s="288" t="s">
        <v>799</v>
      </c>
      <c r="E242" s="302">
        <v>48.18</v>
      </c>
      <c r="F242" s="293">
        <v>12670</v>
      </c>
      <c r="G242" s="558"/>
      <c r="H242" s="538"/>
      <c r="I242" s="539"/>
      <c r="J242" s="539"/>
      <c r="K242" s="539" t="e">
        <f>J242/#REF!*100</f>
        <v>#REF!</v>
      </c>
      <c r="L242" s="536"/>
      <c r="M242" s="541"/>
    </row>
    <row r="243" spans="1:13" ht="27" customHeight="1" x14ac:dyDescent="0.25">
      <c r="A243" s="536">
        <v>13</v>
      </c>
      <c r="B243" s="537" t="s">
        <v>566</v>
      </c>
      <c r="C243" s="179" t="s">
        <v>806</v>
      </c>
      <c r="D243" s="288" t="s">
        <v>804</v>
      </c>
      <c r="E243" s="303">
        <v>26.371199999999998</v>
      </c>
      <c r="F243" s="301">
        <v>18089</v>
      </c>
      <c r="G243" s="557">
        <v>1</v>
      </c>
      <c r="H243" s="538">
        <f>SUM(E243:E244)</f>
        <v>99.058199999999999</v>
      </c>
      <c r="I243" s="539">
        <f>H243/30%</f>
        <v>330.19400000000002</v>
      </c>
      <c r="J243" s="539">
        <f>SUM(F243:F244)</f>
        <v>44539</v>
      </c>
      <c r="K243" s="539">
        <f>J243/16000*100</f>
        <v>278.36875000000003</v>
      </c>
      <c r="L243" s="540"/>
      <c r="M243" s="541"/>
    </row>
    <row r="244" spans="1:13" ht="27" customHeight="1" x14ac:dyDescent="0.25">
      <c r="A244" s="536"/>
      <c r="B244" s="537"/>
      <c r="C244" s="179" t="s">
        <v>566</v>
      </c>
      <c r="D244" s="288" t="s">
        <v>804</v>
      </c>
      <c r="E244" s="303">
        <v>72.686999999999998</v>
      </c>
      <c r="F244" s="301">
        <v>26450</v>
      </c>
      <c r="G244" s="558"/>
      <c r="H244" s="538"/>
      <c r="I244" s="539"/>
      <c r="J244" s="539"/>
      <c r="K244" s="539" t="e">
        <f>J244/#REF!*100</f>
        <v>#REF!</v>
      </c>
      <c r="L244" s="536"/>
      <c r="M244" s="536"/>
    </row>
    <row r="245" spans="1:13" ht="27" customHeight="1" x14ac:dyDescent="0.25">
      <c r="A245" s="536">
        <v>14</v>
      </c>
      <c r="B245" s="537" t="s">
        <v>776</v>
      </c>
      <c r="C245" s="179" t="s">
        <v>807</v>
      </c>
      <c r="D245" s="288" t="s">
        <v>804</v>
      </c>
      <c r="E245" s="303">
        <v>38.747</v>
      </c>
      <c r="F245" s="301">
        <v>20736</v>
      </c>
      <c r="G245" s="565">
        <v>2</v>
      </c>
      <c r="H245" s="538">
        <f>SUM(E245:E247)</f>
        <v>70.891699999999986</v>
      </c>
      <c r="I245" s="539">
        <f>H245/30%</f>
        <v>236.30566666666664</v>
      </c>
      <c r="J245" s="539">
        <f>SUM(F245:F247)</f>
        <v>44113</v>
      </c>
      <c r="K245" s="539">
        <f>J245/16000*100</f>
        <v>275.70625000000001</v>
      </c>
      <c r="L245" s="540"/>
      <c r="M245" s="541"/>
    </row>
    <row r="246" spans="1:13" ht="27" customHeight="1" x14ac:dyDescent="0.25">
      <c r="A246" s="536"/>
      <c r="B246" s="537"/>
      <c r="C246" s="179" t="s">
        <v>808</v>
      </c>
      <c r="D246" s="288" t="s">
        <v>804</v>
      </c>
      <c r="E246" s="302">
        <v>11.27</v>
      </c>
      <c r="F246" s="301">
        <v>10309</v>
      </c>
      <c r="G246" s="566"/>
      <c r="H246" s="538"/>
      <c r="I246" s="539"/>
      <c r="J246" s="539"/>
      <c r="K246" s="539" t="e">
        <f>J246/#REF!*100</f>
        <v>#REF!</v>
      </c>
      <c r="L246" s="536"/>
      <c r="M246" s="536"/>
    </row>
    <row r="247" spans="1:13" ht="27" customHeight="1" x14ac:dyDescent="0.25">
      <c r="A247" s="536"/>
      <c r="B247" s="537"/>
      <c r="C247" s="179" t="s">
        <v>776</v>
      </c>
      <c r="D247" s="288" t="s">
        <v>804</v>
      </c>
      <c r="E247" s="303">
        <v>20.874699999999997</v>
      </c>
      <c r="F247" s="301">
        <v>13068</v>
      </c>
      <c r="G247" s="567"/>
      <c r="H247" s="538"/>
      <c r="I247" s="539"/>
      <c r="J247" s="539"/>
      <c r="K247" s="539" t="e">
        <f>J247/#REF!*100</f>
        <v>#REF!</v>
      </c>
      <c r="L247" s="536"/>
      <c r="M247" s="536"/>
    </row>
    <row r="248" spans="1:13" ht="27" customHeight="1" x14ac:dyDescent="0.25">
      <c r="A248" s="536">
        <v>15</v>
      </c>
      <c r="B248" s="537" t="s">
        <v>743</v>
      </c>
      <c r="C248" s="179" t="s">
        <v>775</v>
      </c>
      <c r="D248" s="288" t="s">
        <v>804</v>
      </c>
      <c r="E248" s="303">
        <v>35.830799999999996</v>
      </c>
      <c r="F248" s="301">
        <v>19607</v>
      </c>
      <c r="G248" s="557">
        <v>1</v>
      </c>
      <c r="H248" s="538">
        <f>SUM(E248:E249)</f>
        <v>74.430800000000005</v>
      </c>
      <c r="I248" s="539">
        <f>H248/30%</f>
        <v>248.10266666666669</v>
      </c>
      <c r="J248" s="539">
        <f>SUM(F248:F249)</f>
        <v>40174</v>
      </c>
      <c r="K248" s="539">
        <f>J248/16000*100</f>
        <v>251.08750000000001</v>
      </c>
      <c r="L248" s="540"/>
      <c r="M248" s="541"/>
    </row>
    <row r="249" spans="1:13" ht="27" customHeight="1" x14ac:dyDescent="0.25">
      <c r="A249" s="536"/>
      <c r="B249" s="537"/>
      <c r="C249" s="179" t="s">
        <v>809</v>
      </c>
      <c r="D249" s="288" t="s">
        <v>787</v>
      </c>
      <c r="E249" s="303">
        <v>38.6</v>
      </c>
      <c r="F249" s="301">
        <v>20567</v>
      </c>
      <c r="G249" s="559"/>
      <c r="H249" s="538"/>
      <c r="I249" s="539"/>
      <c r="J249" s="539"/>
      <c r="K249" s="539"/>
      <c r="L249" s="536"/>
      <c r="M249" s="536"/>
    </row>
    <row r="250" spans="1:13" ht="27" customHeight="1" x14ac:dyDescent="0.25">
      <c r="A250" s="536">
        <v>16</v>
      </c>
      <c r="B250" s="537" t="s">
        <v>744</v>
      </c>
      <c r="C250" s="179" t="s">
        <v>810</v>
      </c>
      <c r="D250" s="288" t="s">
        <v>787</v>
      </c>
      <c r="E250" s="261">
        <v>23.66</v>
      </c>
      <c r="F250" s="293">
        <v>9832</v>
      </c>
      <c r="G250" s="557">
        <v>2</v>
      </c>
      <c r="H250" s="538">
        <f>SUM(E250:E252)</f>
        <v>90.25</v>
      </c>
      <c r="I250" s="539">
        <f>H250/30*100</f>
        <v>300.83333333333331</v>
      </c>
      <c r="J250" s="539">
        <f>SUM(F250:F252)</f>
        <v>29346</v>
      </c>
      <c r="K250" s="539">
        <f>J250/16000*100</f>
        <v>183.41249999999999</v>
      </c>
      <c r="L250" s="540"/>
      <c r="M250" s="541"/>
    </row>
    <row r="251" spans="1:13" ht="27" customHeight="1" x14ac:dyDescent="0.25">
      <c r="A251" s="536"/>
      <c r="B251" s="537"/>
      <c r="C251" s="179" t="s">
        <v>811</v>
      </c>
      <c r="D251" s="288" t="s">
        <v>787</v>
      </c>
      <c r="E251" s="261">
        <v>34.17</v>
      </c>
      <c r="F251" s="293">
        <v>5869</v>
      </c>
      <c r="G251" s="558"/>
      <c r="H251" s="538"/>
      <c r="I251" s="539"/>
      <c r="J251" s="539"/>
      <c r="K251" s="539"/>
      <c r="L251" s="540"/>
      <c r="M251" s="541"/>
    </row>
    <row r="252" spans="1:13" ht="27" customHeight="1" x14ac:dyDescent="0.25">
      <c r="A252" s="536"/>
      <c r="B252" s="537"/>
      <c r="C252" s="304" t="s">
        <v>812</v>
      </c>
      <c r="D252" s="288" t="s">
        <v>787</v>
      </c>
      <c r="E252" s="305">
        <v>32.42</v>
      </c>
      <c r="F252" s="306">
        <v>13645</v>
      </c>
      <c r="G252" s="559"/>
      <c r="H252" s="538"/>
      <c r="I252" s="539"/>
      <c r="J252" s="539"/>
      <c r="K252" s="539" t="e">
        <f>J252/#REF!*100</f>
        <v>#REF!</v>
      </c>
      <c r="L252" s="536"/>
      <c r="M252" s="536"/>
    </row>
    <row r="253" spans="1:13" ht="27" customHeight="1" x14ac:dyDescent="0.25">
      <c r="A253" s="536">
        <v>17</v>
      </c>
      <c r="B253" s="537" t="s">
        <v>742</v>
      </c>
      <c r="C253" s="294" t="s">
        <v>813</v>
      </c>
      <c r="D253" s="288" t="s">
        <v>787</v>
      </c>
      <c r="E253" s="295">
        <v>12.9</v>
      </c>
      <c r="F253" s="306">
        <v>3500</v>
      </c>
      <c r="G253" s="565">
        <v>1</v>
      </c>
      <c r="H253" s="538">
        <f>SUM(E253:E255)</f>
        <v>90.52</v>
      </c>
      <c r="I253" s="539">
        <f>H253/30%</f>
        <v>301.73333333333335</v>
      </c>
      <c r="J253" s="539">
        <f>SUM(F253:F255)</f>
        <v>25431</v>
      </c>
      <c r="K253" s="539">
        <f>J253/16000*100</f>
        <v>158.94374999999999</v>
      </c>
      <c r="L253" s="540"/>
      <c r="M253" s="541"/>
    </row>
    <row r="254" spans="1:13" ht="27" customHeight="1" x14ac:dyDescent="0.25">
      <c r="A254" s="536"/>
      <c r="B254" s="537"/>
      <c r="C254" s="179" t="s">
        <v>814</v>
      </c>
      <c r="D254" s="288" t="s">
        <v>787</v>
      </c>
      <c r="E254" s="289">
        <v>33.01</v>
      </c>
      <c r="F254" s="293">
        <v>11422</v>
      </c>
      <c r="G254" s="566"/>
      <c r="H254" s="538"/>
      <c r="I254" s="539"/>
      <c r="J254" s="539"/>
      <c r="K254" s="539"/>
      <c r="L254" s="540"/>
      <c r="M254" s="541"/>
    </row>
    <row r="255" spans="1:13" ht="27" customHeight="1" x14ac:dyDescent="0.25">
      <c r="A255" s="536"/>
      <c r="B255" s="537"/>
      <c r="C255" s="179" t="s">
        <v>815</v>
      </c>
      <c r="D255" s="288" t="s">
        <v>787</v>
      </c>
      <c r="E255" s="261">
        <v>44.61</v>
      </c>
      <c r="F255" s="293">
        <v>10509</v>
      </c>
      <c r="G255" s="567"/>
      <c r="H255" s="538"/>
      <c r="I255" s="539"/>
      <c r="J255" s="539"/>
      <c r="K255" s="539" t="e">
        <f>J255/#REF!*100</f>
        <v>#REF!</v>
      </c>
      <c r="L255" s="536"/>
      <c r="M255" s="536"/>
    </row>
    <row r="256" spans="1:13" ht="42.95" customHeight="1" x14ac:dyDescent="0.25">
      <c r="A256" s="536">
        <v>18</v>
      </c>
      <c r="B256" s="537" t="s">
        <v>816</v>
      </c>
      <c r="C256" s="304" t="s">
        <v>817</v>
      </c>
      <c r="D256" s="288" t="s">
        <v>787</v>
      </c>
      <c r="E256" s="295">
        <v>22.2</v>
      </c>
      <c r="F256" s="306"/>
      <c r="G256" s="565">
        <v>2</v>
      </c>
      <c r="H256" s="538">
        <f>SUM(E256:E259)</f>
        <v>177.15</v>
      </c>
      <c r="I256" s="539">
        <f>H256/30%</f>
        <v>590.5</v>
      </c>
      <c r="J256" s="539">
        <f>SUM(F256:F259)</f>
        <v>35878</v>
      </c>
      <c r="K256" s="539">
        <f>J256/16000*100</f>
        <v>224.23750000000001</v>
      </c>
      <c r="L256" s="540"/>
      <c r="M256" s="541"/>
    </row>
    <row r="257" spans="1:13" ht="27" customHeight="1" x14ac:dyDescent="0.25">
      <c r="A257" s="536"/>
      <c r="B257" s="537"/>
      <c r="C257" s="307" t="s">
        <v>818</v>
      </c>
      <c r="D257" s="288" t="s">
        <v>787</v>
      </c>
      <c r="E257" s="261">
        <v>24.34</v>
      </c>
      <c r="F257" s="293">
        <f>9148-64</f>
        <v>9084</v>
      </c>
      <c r="G257" s="566"/>
      <c r="H257" s="538"/>
      <c r="I257" s="539"/>
      <c r="J257" s="539"/>
      <c r="K257" s="539" t="e">
        <f>J257/#REF!*100</f>
        <v>#REF!</v>
      </c>
      <c r="L257" s="540"/>
      <c r="M257" s="541"/>
    </row>
    <row r="258" spans="1:13" ht="27" customHeight="1" x14ac:dyDescent="0.25">
      <c r="A258" s="536"/>
      <c r="B258" s="537"/>
      <c r="C258" s="307" t="s">
        <v>819</v>
      </c>
      <c r="D258" s="288" t="s">
        <v>787</v>
      </c>
      <c r="E258" s="261">
        <v>125.65</v>
      </c>
      <c r="F258" s="293">
        <f>18148 -24</f>
        <v>18124</v>
      </c>
      <c r="G258" s="566"/>
      <c r="H258" s="538"/>
      <c r="I258" s="539"/>
      <c r="J258" s="539"/>
      <c r="K258" s="539" t="e">
        <f>J258/#REF!*100</f>
        <v>#REF!</v>
      </c>
      <c r="L258" s="540"/>
      <c r="M258" s="541"/>
    </row>
    <row r="259" spans="1:13" ht="27" customHeight="1" x14ac:dyDescent="0.25">
      <c r="A259" s="536"/>
      <c r="B259" s="537"/>
      <c r="C259" s="179" t="s">
        <v>748</v>
      </c>
      <c r="D259" s="288" t="s">
        <v>787</v>
      </c>
      <c r="E259" s="261">
        <v>4.96</v>
      </c>
      <c r="F259" s="293">
        <v>8670</v>
      </c>
      <c r="G259" s="567"/>
      <c r="H259" s="538"/>
      <c r="I259" s="539"/>
      <c r="J259" s="539"/>
      <c r="K259" s="539" t="e">
        <f>J259/#REF!*100</f>
        <v>#REF!</v>
      </c>
      <c r="L259" s="540"/>
      <c r="M259" s="541"/>
    </row>
    <row r="260" spans="1:13" ht="27" customHeight="1" x14ac:dyDescent="0.25">
      <c r="A260" s="536">
        <v>19</v>
      </c>
      <c r="B260" s="537" t="s">
        <v>510</v>
      </c>
      <c r="C260" s="179" t="s">
        <v>752</v>
      </c>
      <c r="D260" s="288" t="s">
        <v>820</v>
      </c>
      <c r="E260" s="302">
        <v>47.84</v>
      </c>
      <c r="F260" s="301">
        <v>8655</v>
      </c>
      <c r="G260" s="557">
        <v>1</v>
      </c>
      <c r="H260" s="538">
        <f>SUM(E260:E261)</f>
        <v>134.32</v>
      </c>
      <c r="I260" s="539">
        <f>H260/30%</f>
        <v>447.73333333333335</v>
      </c>
      <c r="J260" s="539">
        <f>SUM(F260:F261)</f>
        <v>27582</v>
      </c>
      <c r="K260" s="539">
        <f>J260/16000*100</f>
        <v>172.38750000000002</v>
      </c>
      <c r="L260" s="540"/>
      <c r="M260" s="541"/>
    </row>
    <row r="261" spans="1:13" ht="27" customHeight="1" x14ac:dyDescent="0.25">
      <c r="A261" s="536"/>
      <c r="B261" s="537"/>
      <c r="C261" s="308" t="s">
        <v>510</v>
      </c>
      <c r="D261" s="288" t="s">
        <v>820</v>
      </c>
      <c r="E261" s="302">
        <v>86.48</v>
      </c>
      <c r="F261" s="301">
        <v>18927</v>
      </c>
      <c r="G261" s="558"/>
      <c r="H261" s="538"/>
      <c r="I261" s="539"/>
      <c r="J261" s="539"/>
      <c r="K261" s="539" t="e">
        <f>J261/#REF!*100</f>
        <v>#REF!</v>
      </c>
      <c r="L261" s="540"/>
      <c r="M261" s="541"/>
    </row>
    <row r="262" spans="1:13" ht="27" customHeight="1" x14ac:dyDescent="0.25">
      <c r="A262" s="536">
        <v>20</v>
      </c>
      <c r="B262" s="537" t="s">
        <v>821</v>
      </c>
      <c r="C262" s="179" t="s">
        <v>750</v>
      </c>
      <c r="D262" s="288" t="s">
        <v>820</v>
      </c>
      <c r="E262" s="302">
        <v>40.64</v>
      </c>
      <c r="F262" s="301">
        <v>11880</v>
      </c>
      <c r="G262" s="557">
        <v>1</v>
      </c>
      <c r="H262" s="538">
        <f>SUM(E262:E265)</f>
        <v>54.769999999999996</v>
      </c>
      <c r="I262" s="539">
        <f>H262/30%</f>
        <v>182.56666666666666</v>
      </c>
      <c r="J262" s="539">
        <f>SUM(F262:F265)</f>
        <v>24072</v>
      </c>
      <c r="K262" s="539">
        <f>J262/16000*100</f>
        <v>150.44999999999999</v>
      </c>
      <c r="L262" s="540"/>
      <c r="M262" s="541"/>
    </row>
    <row r="263" spans="1:13" ht="27" customHeight="1" x14ac:dyDescent="0.25">
      <c r="A263" s="536"/>
      <c r="B263" s="537"/>
      <c r="C263" s="182" t="s">
        <v>755</v>
      </c>
      <c r="D263" s="288" t="s">
        <v>820</v>
      </c>
      <c r="E263" s="302">
        <v>7.97</v>
      </c>
      <c r="F263" s="301">
        <v>11393</v>
      </c>
      <c r="G263" s="558"/>
      <c r="H263" s="538"/>
      <c r="I263" s="539"/>
      <c r="J263" s="539"/>
      <c r="K263" s="539" t="e">
        <f>J263/#REF!*100</f>
        <v>#REF!</v>
      </c>
      <c r="L263" s="540"/>
      <c r="M263" s="540"/>
    </row>
    <row r="264" spans="1:13" ht="27" customHeight="1" x14ac:dyDescent="0.25">
      <c r="A264" s="536"/>
      <c r="B264" s="537"/>
      <c r="C264" s="309" t="s">
        <v>822</v>
      </c>
      <c r="D264" s="288" t="s">
        <v>820</v>
      </c>
      <c r="E264" s="443">
        <v>3.9</v>
      </c>
      <c r="F264" s="310">
        <v>799</v>
      </c>
      <c r="G264" s="558"/>
      <c r="H264" s="538"/>
      <c r="I264" s="539"/>
      <c r="J264" s="539"/>
      <c r="K264" s="539" t="e">
        <f>J264/#REF!*100</f>
        <v>#REF!</v>
      </c>
      <c r="L264" s="540"/>
      <c r="M264" s="540"/>
    </row>
    <row r="265" spans="1:13" ht="42.95" customHeight="1" x14ac:dyDescent="0.25">
      <c r="A265" s="536"/>
      <c r="B265" s="537"/>
      <c r="C265" s="309" t="s">
        <v>823</v>
      </c>
      <c r="D265" s="288" t="s">
        <v>820</v>
      </c>
      <c r="E265" s="311">
        <v>2.2599999999999998</v>
      </c>
      <c r="F265" s="312"/>
      <c r="G265" s="559"/>
      <c r="H265" s="538"/>
      <c r="I265" s="539"/>
      <c r="J265" s="539"/>
      <c r="K265" s="539" t="e">
        <f>J265/#REF!*100</f>
        <v>#REF!</v>
      </c>
      <c r="L265" s="540"/>
      <c r="M265" s="540"/>
    </row>
    <row r="266" spans="1:13" ht="27" customHeight="1" x14ac:dyDescent="0.25">
      <c r="A266" s="540">
        <v>21</v>
      </c>
      <c r="B266" s="568" t="s">
        <v>824</v>
      </c>
      <c r="C266" s="304" t="s">
        <v>825</v>
      </c>
      <c r="D266" s="288" t="s">
        <v>820</v>
      </c>
      <c r="E266" s="302">
        <f>43.75-3.9</f>
        <v>39.85</v>
      </c>
      <c r="F266" s="301">
        <f>11553-799</f>
        <v>10754</v>
      </c>
      <c r="G266" s="557">
        <v>1</v>
      </c>
      <c r="H266" s="569">
        <f>SUM(E266:E270)</f>
        <v>103.08</v>
      </c>
      <c r="I266" s="572">
        <f>H266/30%</f>
        <v>343.6</v>
      </c>
      <c r="J266" s="575">
        <f>SUM(F266:F270)</f>
        <v>29953</v>
      </c>
      <c r="K266" s="575">
        <f>J266/16000*100</f>
        <v>187.20624999999998</v>
      </c>
      <c r="L266" s="576"/>
      <c r="M266" s="576"/>
    </row>
    <row r="267" spans="1:13" ht="27" customHeight="1" x14ac:dyDescent="0.25">
      <c r="A267" s="540"/>
      <c r="B267" s="568"/>
      <c r="C267" s="179" t="s">
        <v>454</v>
      </c>
      <c r="D267" s="288" t="s">
        <v>820</v>
      </c>
      <c r="E267" s="302">
        <f>59.21</f>
        <v>59.21</v>
      </c>
      <c r="F267" s="301">
        <v>18533</v>
      </c>
      <c r="G267" s="558"/>
      <c r="H267" s="570"/>
      <c r="I267" s="573"/>
      <c r="J267" s="575"/>
      <c r="K267" s="575" t="e">
        <f>J267/#REF!*100</f>
        <v>#REF!</v>
      </c>
      <c r="L267" s="576"/>
      <c r="M267" s="576"/>
    </row>
    <row r="268" spans="1:13" ht="27" customHeight="1" x14ac:dyDescent="0.25">
      <c r="A268" s="540"/>
      <c r="B268" s="568"/>
      <c r="C268" s="304" t="s">
        <v>826</v>
      </c>
      <c r="D268" s="288" t="s">
        <v>827</v>
      </c>
      <c r="E268" s="316">
        <v>1.7</v>
      </c>
      <c r="F268" s="314">
        <v>278</v>
      </c>
      <c r="G268" s="558"/>
      <c r="H268" s="570"/>
      <c r="I268" s="573"/>
      <c r="J268" s="575"/>
      <c r="K268" s="575"/>
      <c r="L268" s="576"/>
      <c r="M268" s="576"/>
    </row>
    <row r="269" spans="1:13" ht="27" customHeight="1" x14ac:dyDescent="0.25">
      <c r="A269" s="540"/>
      <c r="B269" s="568"/>
      <c r="C269" s="304" t="s">
        <v>828</v>
      </c>
      <c r="D269" s="288" t="s">
        <v>827</v>
      </c>
      <c r="E269" s="313">
        <v>1.66</v>
      </c>
      <c r="F269" s="314">
        <v>305</v>
      </c>
      <c r="G269" s="558"/>
      <c r="H269" s="570"/>
      <c r="I269" s="573"/>
      <c r="J269" s="575"/>
      <c r="K269" s="575"/>
      <c r="L269" s="576"/>
      <c r="M269" s="576"/>
    </row>
    <row r="270" spans="1:13" ht="27" customHeight="1" x14ac:dyDescent="0.25">
      <c r="A270" s="540"/>
      <c r="B270" s="568"/>
      <c r="C270" s="304" t="s">
        <v>829</v>
      </c>
      <c r="D270" s="288" t="s">
        <v>827</v>
      </c>
      <c r="E270" s="313">
        <v>0.66</v>
      </c>
      <c r="F270" s="314">
        <v>83</v>
      </c>
      <c r="G270" s="559"/>
      <c r="H270" s="571"/>
      <c r="I270" s="574"/>
      <c r="J270" s="575"/>
      <c r="K270" s="575" t="e">
        <f>J270/#REF!*100</f>
        <v>#REF!</v>
      </c>
      <c r="L270" s="576"/>
      <c r="M270" s="576"/>
    </row>
    <row r="271" spans="1:13" ht="27" customHeight="1" x14ac:dyDescent="0.25">
      <c r="A271" s="540">
        <f>A266+1</f>
        <v>22</v>
      </c>
      <c r="B271" s="577" t="s">
        <v>751</v>
      </c>
      <c r="C271" s="179" t="s">
        <v>751</v>
      </c>
      <c r="D271" s="288" t="s">
        <v>820</v>
      </c>
      <c r="E271" s="302">
        <v>105.31</v>
      </c>
      <c r="F271" s="301">
        <v>13584</v>
      </c>
      <c r="G271" s="557">
        <v>1</v>
      </c>
      <c r="H271" s="578">
        <f>SUM(E271:E272)</f>
        <v>143.24</v>
      </c>
      <c r="I271" s="575">
        <f>H271/30*100</f>
        <v>477.46666666666664</v>
      </c>
      <c r="J271" s="575">
        <f>SUM(F271:F272)</f>
        <v>21783</v>
      </c>
      <c r="K271" s="575">
        <f>J271/16000*100</f>
        <v>136.14375000000001</v>
      </c>
      <c r="L271" s="576"/>
      <c r="M271" s="576"/>
    </row>
    <row r="272" spans="1:13" ht="27" customHeight="1" x14ac:dyDescent="0.25">
      <c r="A272" s="540"/>
      <c r="B272" s="577"/>
      <c r="C272" s="179" t="s">
        <v>830</v>
      </c>
      <c r="D272" s="288" t="s">
        <v>820</v>
      </c>
      <c r="E272" s="302">
        <f>37.93</f>
        <v>37.93</v>
      </c>
      <c r="F272" s="301">
        <f>8199</f>
        <v>8199</v>
      </c>
      <c r="G272" s="559"/>
      <c r="H272" s="578"/>
      <c r="I272" s="575"/>
      <c r="J272" s="575"/>
      <c r="K272" s="575" t="e">
        <f>J272/#REF!*100</f>
        <v>#REF!</v>
      </c>
      <c r="L272" s="576"/>
      <c r="M272" s="576"/>
    </row>
    <row r="273" spans="1:13" ht="27" customHeight="1" x14ac:dyDescent="0.25">
      <c r="A273" s="536">
        <f>A271+1</f>
        <v>23</v>
      </c>
      <c r="B273" s="537" t="s">
        <v>831</v>
      </c>
      <c r="C273" s="304" t="s">
        <v>832</v>
      </c>
      <c r="D273" s="288" t="s">
        <v>820</v>
      </c>
      <c r="E273" s="295">
        <f>112.55-2.26</f>
        <v>110.28999999999999</v>
      </c>
      <c r="F273" s="306">
        <v>14128</v>
      </c>
      <c r="G273" s="557">
        <v>1</v>
      </c>
      <c r="H273" s="538">
        <f>SUM(E273:E274)</f>
        <v>254.98999999999998</v>
      </c>
      <c r="I273" s="539">
        <f>H273/30*100</f>
        <v>849.96666666666658</v>
      </c>
      <c r="J273" s="539">
        <f>SUM(F273:F274)</f>
        <v>27783</v>
      </c>
      <c r="K273" s="539">
        <f>J273/16000*100</f>
        <v>173.64375000000001</v>
      </c>
      <c r="L273" s="540"/>
      <c r="M273" s="541"/>
    </row>
    <row r="274" spans="1:13" ht="27" customHeight="1" x14ac:dyDescent="0.25">
      <c r="A274" s="536"/>
      <c r="B274" s="537"/>
      <c r="C274" s="179" t="s">
        <v>34</v>
      </c>
      <c r="D274" s="288" t="s">
        <v>820</v>
      </c>
      <c r="E274" s="289">
        <v>144.69999999999999</v>
      </c>
      <c r="F274" s="293">
        <v>13655</v>
      </c>
      <c r="G274" s="558"/>
      <c r="H274" s="538"/>
      <c r="I274" s="539"/>
      <c r="J274" s="539"/>
      <c r="K274" s="539" t="e">
        <f>J274/#REF!*100</f>
        <v>#REF!</v>
      </c>
      <c r="L274" s="540"/>
      <c r="M274" s="541"/>
    </row>
    <row r="275" spans="1:13" ht="27" customHeight="1" x14ac:dyDescent="0.25">
      <c r="A275" s="536">
        <f>A273+1</f>
        <v>24</v>
      </c>
      <c r="B275" s="579" t="s">
        <v>33</v>
      </c>
      <c r="C275" s="308" t="s">
        <v>753</v>
      </c>
      <c r="D275" s="288" t="s">
        <v>820</v>
      </c>
      <c r="E275" s="302">
        <v>156.63999999999999</v>
      </c>
      <c r="F275" s="293">
        <v>14653</v>
      </c>
      <c r="G275" s="557">
        <v>1</v>
      </c>
      <c r="H275" s="538">
        <f>SUM(E275:E276)</f>
        <v>416.82</v>
      </c>
      <c r="I275" s="539">
        <f>H275/30%</f>
        <v>1389.4</v>
      </c>
      <c r="J275" s="539">
        <f>SUM(F275:F276)</f>
        <v>24457</v>
      </c>
      <c r="K275" s="539">
        <f>J275/16000*100</f>
        <v>152.85625000000002</v>
      </c>
      <c r="L275" s="540"/>
      <c r="M275" s="541"/>
    </row>
    <row r="276" spans="1:13" ht="27" customHeight="1" x14ac:dyDescent="0.25">
      <c r="A276" s="536"/>
      <c r="B276" s="579"/>
      <c r="C276" s="179" t="s">
        <v>33</v>
      </c>
      <c r="D276" s="288" t="s">
        <v>820</v>
      </c>
      <c r="E276" s="261">
        <v>260.18</v>
      </c>
      <c r="F276" s="293">
        <v>9804</v>
      </c>
      <c r="G276" s="558"/>
      <c r="H276" s="538"/>
      <c r="I276" s="539"/>
      <c r="J276" s="539"/>
      <c r="K276" s="539" t="e">
        <f>J276/#REF!*100</f>
        <v>#REF!</v>
      </c>
      <c r="L276" s="540"/>
      <c r="M276" s="541"/>
    </row>
    <row r="277" spans="1:13" ht="27" customHeight="1" x14ac:dyDescent="0.25">
      <c r="A277" s="536">
        <f>A275+1</f>
        <v>25</v>
      </c>
      <c r="B277" s="579" t="s">
        <v>181</v>
      </c>
      <c r="C277" s="179" t="s">
        <v>833</v>
      </c>
      <c r="D277" s="288" t="s">
        <v>827</v>
      </c>
      <c r="E277" s="303">
        <v>170.35</v>
      </c>
      <c r="F277" s="293">
        <v>12688</v>
      </c>
      <c r="G277" s="557">
        <v>1</v>
      </c>
      <c r="H277" s="538">
        <f>SUM(E277:E278)</f>
        <v>257.61</v>
      </c>
      <c r="I277" s="539">
        <f>H277/30*100</f>
        <v>858.69999999999993</v>
      </c>
      <c r="J277" s="539">
        <f>SUM(F277:F278)</f>
        <v>16810</v>
      </c>
      <c r="K277" s="539">
        <f>J277/16000*100</f>
        <v>105.06249999999999</v>
      </c>
      <c r="L277" s="540"/>
      <c r="M277" s="541"/>
    </row>
    <row r="278" spans="1:13" ht="27" customHeight="1" x14ac:dyDescent="0.25">
      <c r="A278" s="536"/>
      <c r="B278" s="579"/>
      <c r="C278" s="179" t="s">
        <v>834</v>
      </c>
      <c r="D278" s="288" t="s">
        <v>827</v>
      </c>
      <c r="E278" s="303">
        <v>87.26</v>
      </c>
      <c r="F278" s="301">
        <v>4122</v>
      </c>
      <c r="G278" s="558"/>
      <c r="H278" s="538"/>
      <c r="I278" s="539"/>
      <c r="J278" s="539"/>
      <c r="K278" s="539" t="e">
        <f>J278/#REF!*100</f>
        <v>#REF!</v>
      </c>
      <c r="L278" s="536"/>
      <c r="M278" s="536"/>
    </row>
    <row r="279" spans="1:13" ht="27" customHeight="1" x14ac:dyDescent="0.25">
      <c r="A279" s="536">
        <f>A277+1</f>
        <v>26</v>
      </c>
      <c r="B279" s="579" t="s">
        <v>835</v>
      </c>
      <c r="C279" s="179" t="s">
        <v>836</v>
      </c>
      <c r="D279" s="288" t="s">
        <v>827</v>
      </c>
      <c r="E279" s="315">
        <v>178.55</v>
      </c>
      <c r="F279" s="293">
        <v>6663</v>
      </c>
      <c r="G279" s="557">
        <v>2</v>
      </c>
      <c r="H279" s="538">
        <f>SUM(E279:E281)</f>
        <v>244.71280000000002</v>
      </c>
      <c r="I279" s="539">
        <f>H279/30*100</f>
        <v>815.70933333333335</v>
      </c>
      <c r="J279" s="539">
        <f>SUM(F279:F281)</f>
        <v>36771</v>
      </c>
      <c r="K279" s="539">
        <f>J279/16000*100</f>
        <v>229.81874999999999</v>
      </c>
      <c r="L279" s="540"/>
      <c r="M279" s="541"/>
    </row>
    <row r="280" spans="1:13" ht="27" customHeight="1" x14ac:dyDescent="0.25">
      <c r="A280" s="536"/>
      <c r="B280" s="579"/>
      <c r="C280" s="182" t="s">
        <v>772</v>
      </c>
      <c r="D280" s="288" t="s">
        <v>827</v>
      </c>
      <c r="E280" s="303">
        <v>8.2827999999999999</v>
      </c>
      <c r="F280" s="293">
        <v>17348</v>
      </c>
      <c r="G280" s="558"/>
      <c r="H280" s="538"/>
      <c r="I280" s="539"/>
      <c r="J280" s="539"/>
      <c r="K280" s="539" t="e">
        <f>J280/#REF!*100</f>
        <v>#REF!</v>
      </c>
      <c r="L280" s="540"/>
      <c r="M280" s="541"/>
    </row>
    <row r="281" spans="1:13" ht="27" customHeight="1" x14ac:dyDescent="0.25">
      <c r="A281" s="536"/>
      <c r="B281" s="579"/>
      <c r="C281" s="179" t="s">
        <v>837</v>
      </c>
      <c r="D281" s="288" t="s">
        <v>827</v>
      </c>
      <c r="E281" s="303">
        <v>57.88</v>
      </c>
      <c r="F281" s="293">
        <v>12760</v>
      </c>
      <c r="G281" s="558"/>
      <c r="H281" s="538"/>
      <c r="I281" s="539"/>
      <c r="J281" s="539"/>
      <c r="K281" s="539" t="e">
        <f>J281/#REF!*100</f>
        <v>#REF!</v>
      </c>
      <c r="L281" s="540"/>
      <c r="M281" s="541"/>
    </row>
    <row r="282" spans="1:13" ht="27" customHeight="1" x14ac:dyDescent="0.25">
      <c r="A282" s="536">
        <f>A279+1</f>
        <v>27</v>
      </c>
      <c r="B282" s="537" t="s">
        <v>766</v>
      </c>
      <c r="C282" s="179" t="s">
        <v>838</v>
      </c>
      <c r="D282" s="288" t="s">
        <v>827</v>
      </c>
      <c r="E282" s="303">
        <f>111.71</f>
        <v>111.71</v>
      </c>
      <c r="F282" s="301">
        <v>15605</v>
      </c>
      <c r="G282" s="557">
        <v>1</v>
      </c>
      <c r="H282" s="538">
        <f>SUM(E282:E283)</f>
        <v>174.92</v>
      </c>
      <c r="I282" s="539">
        <f>H282/30*100</f>
        <v>583.06666666666672</v>
      </c>
      <c r="J282" s="539">
        <f>SUM(F282:F283)</f>
        <v>30764</v>
      </c>
      <c r="K282" s="539">
        <f>J282/16000*100</f>
        <v>192.27500000000001</v>
      </c>
      <c r="L282" s="540"/>
      <c r="M282" s="541"/>
    </row>
    <row r="283" spans="1:13" ht="27" customHeight="1" x14ac:dyDescent="0.25">
      <c r="A283" s="536"/>
      <c r="B283" s="537"/>
      <c r="C283" s="179" t="s">
        <v>839</v>
      </c>
      <c r="D283" s="288" t="s">
        <v>827</v>
      </c>
      <c r="E283" s="303">
        <f>63.87-0.66</f>
        <v>63.21</v>
      </c>
      <c r="F283" s="293">
        <f>15242-83</f>
        <v>15159</v>
      </c>
      <c r="G283" s="558"/>
      <c r="H283" s="538"/>
      <c r="I283" s="539"/>
      <c r="J283" s="539"/>
      <c r="K283" s="539" t="e">
        <f>J283/#REF!*100</f>
        <v>#REF!</v>
      </c>
      <c r="L283" s="540"/>
      <c r="M283" s="541"/>
    </row>
    <row r="284" spans="1:13" ht="27" customHeight="1" x14ac:dyDescent="0.25">
      <c r="A284" s="536">
        <f>A282+1</f>
        <v>28</v>
      </c>
      <c r="B284" s="537" t="s">
        <v>771</v>
      </c>
      <c r="C284" s="304" t="s">
        <v>840</v>
      </c>
      <c r="D284" s="288" t="s">
        <v>827</v>
      </c>
      <c r="E284" s="303">
        <f>42.68-1.7</f>
        <v>40.98</v>
      </c>
      <c r="F284" s="293">
        <f>12314-278</f>
        <v>12036</v>
      </c>
      <c r="G284" s="557">
        <v>1</v>
      </c>
      <c r="H284" s="538">
        <f>SUM(E284:E285)</f>
        <v>88.67</v>
      </c>
      <c r="I284" s="539">
        <f>H284/30*100</f>
        <v>295.56666666666666</v>
      </c>
      <c r="J284" s="539">
        <f>SUM(F284:F285)</f>
        <v>24316</v>
      </c>
      <c r="K284" s="539">
        <f>J284/16000*100</f>
        <v>151.97499999999999</v>
      </c>
      <c r="L284" s="540"/>
      <c r="M284" s="541"/>
    </row>
    <row r="285" spans="1:13" ht="27" customHeight="1" x14ac:dyDescent="0.25">
      <c r="A285" s="536"/>
      <c r="B285" s="537"/>
      <c r="C285" s="304" t="s">
        <v>841</v>
      </c>
      <c r="D285" s="288" t="s">
        <v>827</v>
      </c>
      <c r="E285" s="303">
        <f>49.35-1.66</f>
        <v>47.690000000000005</v>
      </c>
      <c r="F285" s="293">
        <f>12585-305</f>
        <v>12280</v>
      </c>
      <c r="G285" s="558"/>
      <c r="H285" s="538"/>
      <c r="I285" s="539"/>
      <c r="J285" s="539"/>
      <c r="K285" s="539" t="e">
        <f>J285/#REF!*100</f>
        <v>#REF!</v>
      </c>
      <c r="L285" s="540"/>
      <c r="M285" s="540"/>
    </row>
    <row r="286" spans="1:13" ht="27" customHeight="1" x14ac:dyDescent="0.25">
      <c r="A286" s="536">
        <f>A284+1</f>
        <v>29</v>
      </c>
      <c r="B286" s="579" t="s">
        <v>717</v>
      </c>
      <c r="C286" s="179" t="s">
        <v>768</v>
      </c>
      <c r="D286" s="288" t="s">
        <v>784</v>
      </c>
      <c r="E286" s="289">
        <v>91.51</v>
      </c>
      <c r="F286" s="293">
        <v>9337</v>
      </c>
      <c r="G286" s="557">
        <v>1</v>
      </c>
      <c r="H286" s="538">
        <f>SUM(E286:E287)</f>
        <v>165.07999999999998</v>
      </c>
      <c r="I286" s="539">
        <f>H286/30*100</f>
        <v>550.26666666666665</v>
      </c>
      <c r="J286" s="539">
        <f>SUM(F286:F287)</f>
        <v>23314</v>
      </c>
      <c r="K286" s="539">
        <f>J286/16000*100</f>
        <v>145.71250000000001</v>
      </c>
      <c r="L286" s="540"/>
      <c r="M286" s="540"/>
    </row>
    <row r="287" spans="1:13" ht="27" customHeight="1" x14ac:dyDescent="0.25">
      <c r="A287" s="536"/>
      <c r="B287" s="579"/>
      <c r="C287" s="179" t="s">
        <v>842</v>
      </c>
      <c r="D287" s="288" t="s">
        <v>784</v>
      </c>
      <c r="E287" s="261">
        <v>73.569999999999993</v>
      </c>
      <c r="F287" s="293">
        <v>13977</v>
      </c>
      <c r="G287" s="559"/>
      <c r="H287" s="538"/>
      <c r="I287" s="539"/>
      <c r="J287" s="539"/>
      <c r="K287" s="539" t="e">
        <f>J287/#REF!*100</f>
        <v>#REF!</v>
      </c>
      <c r="L287" s="540"/>
      <c r="M287" s="540"/>
    </row>
    <row r="288" spans="1:13" ht="27" customHeight="1" x14ac:dyDescent="0.25">
      <c r="A288" s="536">
        <f>A286+1</f>
        <v>30</v>
      </c>
      <c r="B288" s="579" t="s">
        <v>843</v>
      </c>
      <c r="C288" s="179" t="s">
        <v>723</v>
      </c>
      <c r="D288" s="288" t="s">
        <v>784</v>
      </c>
      <c r="E288" s="261">
        <v>36.450000000000003</v>
      </c>
      <c r="F288" s="293">
        <v>4957</v>
      </c>
      <c r="G288" s="565">
        <v>2</v>
      </c>
      <c r="H288" s="538">
        <f>SUM(E288:E290)</f>
        <v>111.3</v>
      </c>
      <c r="I288" s="539">
        <f>H288/30%</f>
        <v>371</v>
      </c>
      <c r="J288" s="539">
        <f>SUM(F288:F290)</f>
        <v>14395</v>
      </c>
      <c r="K288" s="539">
        <f>J288/16000*100</f>
        <v>89.96875</v>
      </c>
      <c r="L288" s="540"/>
      <c r="M288" s="541"/>
    </row>
    <row r="289" spans="1:13" ht="27" customHeight="1" x14ac:dyDescent="0.25">
      <c r="A289" s="536"/>
      <c r="B289" s="579"/>
      <c r="C289" s="179" t="s">
        <v>725</v>
      </c>
      <c r="D289" s="288" t="s">
        <v>784</v>
      </c>
      <c r="E289" s="302">
        <v>34.99</v>
      </c>
      <c r="F289" s="301">
        <v>5461</v>
      </c>
      <c r="G289" s="566"/>
      <c r="H289" s="538"/>
      <c r="I289" s="539"/>
      <c r="J289" s="539"/>
      <c r="K289" s="539"/>
      <c r="L289" s="540"/>
      <c r="M289" s="541"/>
    </row>
    <row r="290" spans="1:13" ht="27" customHeight="1" x14ac:dyDescent="0.25">
      <c r="A290" s="536"/>
      <c r="B290" s="579"/>
      <c r="C290" s="179" t="s">
        <v>844</v>
      </c>
      <c r="D290" s="288" t="s">
        <v>784</v>
      </c>
      <c r="E290" s="302">
        <v>39.86</v>
      </c>
      <c r="F290" s="301">
        <v>3977</v>
      </c>
      <c r="G290" s="567"/>
      <c r="H290" s="538"/>
      <c r="I290" s="539"/>
      <c r="J290" s="539"/>
      <c r="K290" s="539" t="e">
        <f>J290/#REF!*100</f>
        <v>#REF!</v>
      </c>
      <c r="L290" s="536"/>
      <c r="M290" s="536"/>
    </row>
    <row r="291" spans="1:13" ht="27" customHeight="1" x14ac:dyDescent="0.25">
      <c r="A291" s="536">
        <f>A288+1</f>
        <v>31</v>
      </c>
      <c r="B291" s="579" t="s">
        <v>845</v>
      </c>
      <c r="C291" s="179" t="s">
        <v>732</v>
      </c>
      <c r="D291" s="288" t="s">
        <v>784</v>
      </c>
      <c r="E291" s="302">
        <v>67.56</v>
      </c>
      <c r="F291" s="301">
        <v>14576</v>
      </c>
      <c r="G291" s="557">
        <v>1</v>
      </c>
      <c r="H291" s="538">
        <f>SUM(E291:E292)</f>
        <v>152.23000000000002</v>
      </c>
      <c r="I291" s="539">
        <f>H291/30%</f>
        <v>507.43333333333339</v>
      </c>
      <c r="J291" s="539">
        <f>SUM(F291:F292)</f>
        <v>23470</v>
      </c>
      <c r="K291" s="539">
        <f>J291/16000*100</f>
        <v>146.6875</v>
      </c>
      <c r="L291" s="540"/>
      <c r="M291" s="541"/>
    </row>
    <row r="292" spans="1:13" ht="27" customHeight="1" x14ac:dyDescent="0.25">
      <c r="A292" s="536"/>
      <c r="B292" s="579"/>
      <c r="C292" s="179" t="s">
        <v>845</v>
      </c>
      <c r="D292" s="288" t="s">
        <v>784</v>
      </c>
      <c r="E292" s="302">
        <v>84.67</v>
      </c>
      <c r="F292" s="301">
        <v>8894</v>
      </c>
      <c r="G292" s="559"/>
      <c r="H292" s="538"/>
      <c r="I292" s="539"/>
      <c r="J292" s="539"/>
      <c r="K292" s="539" t="e">
        <f>J292/#REF!*100</f>
        <v>#REF!</v>
      </c>
      <c r="L292" s="536"/>
      <c r="M292" s="536"/>
    </row>
    <row r="293" spans="1:13" ht="27" customHeight="1" x14ac:dyDescent="0.25">
      <c r="A293" s="536">
        <f>A291+1</f>
        <v>32</v>
      </c>
      <c r="B293" s="537" t="s">
        <v>846</v>
      </c>
      <c r="C293" s="179" t="s">
        <v>718</v>
      </c>
      <c r="D293" s="288" t="s">
        <v>784</v>
      </c>
      <c r="E293" s="302">
        <v>35.46</v>
      </c>
      <c r="F293" s="301">
        <v>14639</v>
      </c>
      <c r="G293" s="557">
        <v>3</v>
      </c>
      <c r="H293" s="538">
        <f>SUM(E293:E296)</f>
        <v>93.410000000000011</v>
      </c>
      <c r="I293" s="539">
        <f>H293/30%</f>
        <v>311.36666666666673</v>
      </c>
      <c r="J293" s="539">
        <f>SUM(F293:F296)</f>
        <v>51901</v>
      </c>
      <c r="K293" s="539">
        <f>J293/16000*100</f>
        <v>324.38125000000002</v>
      </c>
      <c r="L293" s="540"/>
      <c r="M293" s="541"/>
    </row>
    <row r="294" spans="1:13" ht="27" customHeight="1" x14ac:dyDescent="0.25">
      <c r="A294" s="536"/>
      <c r="B294" s="537"/>
      <c r="C294" s="307" t="s">
        <v>847</v>
      </c>
      <c r="D294" s="288" t="s">
        <v>784</v>
      </c>
      <c r="E294" s="303">
        <f>29.66-0.36</f>
        <v>29.3</v>
      </c>
      <c r="F294" s="301">
        <f>18368-838</f>
        <v>17530</v>
      </c>
      <c r="G294" s="558"/>
      <c r="H294" s="538"/>
      <c r="I294" s="539"/>
      <c r="J294" s="539"/>
      <c r="K294" s="539"/>
      <c r="L294" s="540"/>
      <c r="M294" s="541"/>
    </row>
    <row r="295" spans="1:13" ht="27" customHeight="1" x14ac:dyDescent="0.25">
      <c r="A295" s="536"/>
      <c r="B295" s="537"/>
      <c r="C295" s="179" t="s">
        <v>736</v>
      </c>
      <c r="D295" s="288" t="s">
        <v>784</v>
      </c>
      <c r="E295" s="302">
        <v>6.81</v>
      </c>
      <c r="F295" s="301">
        <v>12120</v>
      </c>
      <c r="G295" s="558"/>
      <c r="H295" s="538"/>
      <c r="I295" s="539"/>
      <c r="J295" s="539"/>
      <c r="K295" s="539"/>
      <c r="L295" s="540"/>
      <c r="M295" s="541"/>
    </row>
    <row r="296" spans="1:13" ht="27" customHeight="1" x14ac:dyDescent="0.25">
      <c r="A296" s="536"/>
      <c r="B296" s="537"/>
      <c r="C296" s="179" t="s">
        <v>730</v>
      </c>
      <c r="D296" s="288" t="s">
        <v>784</v>
      </c>
      <c r="E296" s="302">
        <v>21.84</v>
      </c>
      <c r="F296" s="301">
        <v>7612</v>
      </c>
      <c r="G296" s="559"/>
      <c r="H296" s="538"/>
      <c r="I296" s="539"/>
      <c r="J296" s="539"/>
      <c r="K296" s="539" t="e">
        <f>J296/#REF!*100</f>
        <v>#REF!</v>
      </c>
      <c r="L296" s="540"/>
      <c r="M296" s="541"/>
    </row>
    <row r="297" spans="1:13" ht="27" customHeight="1" x14ac:dyDescent="0.25">
      <c r="A297" s="536">
        <f>A293+1</f>
        <v>33</v>
      </c>
      <c r="B297" s="537" t="s">
        <v>716</v>
      </c>
      <c r="C297" s="179" t="s">
        <v>848</v>
      </c>
      <c r="D297" s="288" t="s">
        <v>784</v>
      </c>
      <c r="E297" s="302">
        <f>36.72</f>
        <v>36.72</v>
      </c>
      <c r="F297" s="301">
        <v>12071</v>
      </c>
      <c r="G297" s="557">
        <v>2</v>
      </c>
      <c r="H297" s="538">
        <f>SUM(E297:E299)</f>
        <v>93.75</v>
      </c>
      <c r="I297" s="539">
        <f>H297/30%</f>
        <v>312.5</v>
      </c>
      <c r="J297" s="539">
        <f>SUM(F297:F299)</f>
        <v>32503</v>
      </c>
      <c r="K297" s="539">
        <f>J297/16000*100</f>
        <v>203.14375000000001</v>
      </c>
      <c r="L297" s="540"/>
      <c r="M297" s="541"/>
    </row>
    <row r="298" spans="1:13" ht="27" customHeight="1" x14ac:dyDescent="0.25">
      <c r="A298" s="536"/>
      <c r="B298" s="537"/>
      <c r="C298" s="179" t="s">
        <v>716</v>
      </c>
      <c r="D298" s="288" t="s">
        <v>784</v>
      </c>
      <c r="E298" s="302">
        <v>35.82</v>
      </c>
      <c r="F298" s="301">
        <v>11035</v>
      </c>
      <c r="G298" s="558"/>
      <c r="H298" s="538"/>
      <c r="I298" s="539"/>
      <c r="J298" s="539"/>
      <c r="K298" s="539"/>
      <c r="L298" s="540"/>
      <c r="M298" s="541"/>
    </row>
    <row r="299" spans="1:13" ht="27" customHeight="1" x14ac:dyDescent="0.25">
      <c r="A299" s="536"/>
      <c r="B299" s="537"/>
      <c r="C299" s="179" t="s">
        <v>849</v>
      </c>
      <c r="D299" s="288" t="s">
        <v>784</v>
      </c>
      <c r="E299" s="302">
        <v>21.21</v>
      </c>
      <c r="F299" s="301">
        <v>9397</v>
      </c>
      <c r="G299" s="559"/>
      <c r="H299" s="538"/>
      <c r="I299" s="539"/>
      <c r="J299" s="539"/>
      <c r="K299" s="539" t="e">
        <f>J299/#REF!*100</f>
        <v>#REF!</v>
      </c>
      <c r="L299" s="540"/>
      <c r="M299" s="541"/>
    </row>
    <row r="300" spans="1:13" ht="27" customHeight="1" x14ac:dyDescent="0.25">
      <c r="A300" s="536">
        <v>34</v>
      </c>
      <c r="B300" s="537" t="s">
        <v>757</v>
      </c>
      <c r="C300" s="179" t="s">
        <v>850</v>
      </c>
      <c r="D300" s="288" t="s">
        <v>784</v>
      </c>
      <c r="E300" s="302">
        <v>32.130000000000003</v>
      </c>
      <c r="F300" s="301">
        <v>8693</v>
      </c>
      <c r="G300" s="580">
        <v>2</v>
      </c>
      <c r="H300" s="538">
        <f>SUM(E300:E302)</f>
        <v>92.004099999999994</v>
      </c>
      <c r="I300" s="539">
        <f>H300/30%</f>
        <v>306.68033333333335</v>
      </c>
      <c r="J300" s="539">
        <f>SUM(F300:F302)</f>
        <v>17746</v>
      </c>
      <c r="K300" s="539">
        <f>J300/16000*100</f>
        <v>110.91249999999999</v>
      </c>
      <c r="L300" s="540"/>
      <c r="M300" s="541"/>
    </row>
    <row r="301" spans="1:13" ht="27" customHeight="1" x14ac:dyDescent="0.25">
      <c r="A301" s="536"/>
      <c r="B301" s="537"/>
      <c r="C301" s="179" t="s">
        <v>851</v>
      </c>
      <c r="D301" s="288" t="s">
        <v>852</v>
      </c>
      <c r="E301" s="316">
        <f>27.0866</f>
        <v>27.086600000000001</v>
      </c>
      <c r="F301" s="314">
        <v>6938</v>
      </c>
      <c r="G301" s="581"/>
      <c r="H301" s="538"/>
      <c r="I301" s="539"/>
      <c r="J301" s="539"/>
      <c r="K301" s="539"/>
      <c r="L301" s="540"/>
      <c r="M301" s="541"/>
    </row>
    <row r="302" spans="1:13" ht="27" customHeight="1" x14ac:dyDescent="0.25">
      <c r="A302" s="536"/>
      <c r="B302" s="537"/>
      <c r="C302" s="179" t="s">
        <v>853</v>
      </c>
      <c r="D302" s="288" t="s">
        <v>852</v>
      </c>
      <c r="E302" s="303">
        <v>32.787500000000001</v>
      </c>
      <c r="F302" s="301">
        <v>2115</v>
      </c>
      <c r="G302" s="582"/>
      <c r="H302" s="538"/>
      <c r="I302" s="539"/>
      <c r="J302" s="539"/>
      <c r="K302" s="539" t="e">
        <f>J302/#REF!*100</f>
        <v>#REF!</v>
      </c>
      <c r="L302" s="540"/>
      <c r="M302" s="541"/>
    </row>
    <row r="303" spans="1:13" ht="27" customHeight="1" x14ac:dyDescent="0.25">
      <c r="A303" s="536">
        <v>35</v>
      </c>
      <c r="B303" s="579" t="s">
        <v>854</v>
      </c>
      <c r="C303" s="179" t="s">
        <v>855</v>
      </c>
      <c r="D303" s="288" t="s">
        <v>852</v>
      </c>
      <c r="E303" s="303">
        <v>15.0343</v>
      </c>
      <c r="F303" s="301">
        <v>6532</v>
      </c>
      <c r="G303" s="557">
        <v>2</v>
      </c>
      <c r="H303" s="538">
        <f>SUM(E303:E305)</f>
        <v>65.605699999999999</v>
      </c>
      <c r="I303" s="539">
        <f>H303/30%</f>
        <v>218.68566666666666</v>
      </c>
      <c r="J303" s="539">
        <f>SUM(F303:F305)</f>
        <v>24518</v>
      </c>
      <c r="K303" s="539">
        <f>J303/16000*100</f>
        <v>153.23750000000001</v>
      </c>
      <c r="L303" s="540"/>
      <c r="M303" s="541"/>
    </row>
    <row r="304" spans="1:13" ht="27" customHeight="1" x14ac:dyDescent="0.25">
      <c r="A304" s="536"/>
      <c r="B304" s="579"/>
      <c r="C304" s="179" t="s">
        <v>856</v>
      </c>
      <c r="D304" s="288" t="s">
        <v>852</v>
      </c>
      <c r="E304" s="303">
        <v>28.435199999999998</v>
      </c>
      <c r="F304" s="301">
        <v>7135</v>
      </c>
      <c r="G304" s="558"/>
      <c r="H304" s="538"/>
      <c r="I304" s="539"/>
      <c r="J304" s="539"/>
      <c r="K304" s="539"/>
      <c r="L304" s="540"/>
      <c r="M304" s="541"/>
    </row>
    <row r="305" spans="1:13" ht="27" customHeight="1" x14ac:dyDescent="0.25">
      <c r="A305" s="536"/>
      <c r="B305" s="579"/>
      <c r="C305" s="179" t="s">
        <v>857</v>
      </c>
      <c r="D305" s="288" t="s">
        <v>852</v>
      </c>
      <c r="E305" s="303">
        <v>22.136199999999999</v>
      </c>
      <c r="F305" s="301">
        <v>10851</v>
      </c>
      <c r="G305" s="559"/>
      <c r="H305" s="538"/>
      <c r="I305" s="539"/>
      <c r="J305" s="539"/>
      <c r="K305" s="539" t="e">
        <f>J305/#REF!*100</f>
        <v>#REF!</v>
      </c>
      <c r="L305" s="536"/>
      <c r="M305" s="536"/>
    </row>
    <row r="306" spans="1:13" ht="27" customHeight="1" x14ac:dyDescent="0.25">
      <c r="A306" s="536">
        <v>36</v>
      </c>
      <c r="B306" s="579" t="s">
        <v>858</v>
      </c>
      <c r="C306" s="182" t="s">
        <v>763</v>
      </c>
      <c r="D306" s="288" t="s">
        <v>852</v>
      </c>
      <c r="E306" s="303">
        <v>6.5759000000000007</v>
      </c>
      <c r="F306" s="293">
        <v>9933</v>
      </c>
      <c r="G306" s="557">
        <v>3</v>
      </c>
      <c r="H306" s="538">
        <f>SUM(E306:E309)</f>
        <v>112.0224</v>
      </c>
      <c r="I306" s="539">
        <f>H306/30%</f>
        <v>373.40800000000002</v>
      </c>
      <c r="J306" s="539">
        <f>SUM(F306:F309)</f>
        <v>49228</v>
      </c>
      <c r="K306" s="539">
        <f>J306/16000*100</f>
        <v>307.67500000000001</v>
      </c>
      <c r="L306" s="540"/>
      <c r="M306" s="541"/>
    </row>
    <row r="307" spans="1:13" ht="27" customHeight="1" x14ac:dyDescent="0.25">
      <c r="A307" s="536"/>
      <c r="B307" s="579"/>
      <c r="C307" s="179" t="s">
        <v>859</v>
      </c>
      <c r="D307" s="288" t="s">
        <v>852</v>
      </c>
      <c r="E307" s="303">
        <v>36.755200000000002</v>
      </c>
      <c r="F307" s="293">
        <v>16278</v>
      </c>
      <c r="G307" s="558"/>
      <c r="H307" s="538"/>
      <c r="I307" s="539"/>
      <c r="J307" s="539"/>
      <c r="K307" s="539"/>
      <c r="L307" s="540"/>
      <c r="M307" s="541"/>
    </row>
    <row r="308" spans="1:13" ht="27" customHeight="1" x14ac:dyDescent="0.25">
      <c r="A308" s="536"/>
      <c r="B308" s="579"/>
      <c r="C308" s="179" t="s">
        <v>860</v>
      </c>
      <c r="D308" s="288" t="s">
        <v>852</v>
      </c>
      <c r="E308" s="303">
        <v>42.798599999999993</v>
      </c>
      <c r="F308" s="293">
        <v>9460</v>
      </c>
      <c r="G308" s="558"/>
      <c r="H308" s="538"/>
      <c r="I308" s="539"/>
      <c r="J308" s="539"/>
      <c r="K308" s="539" t="e">
        <f>J308/#REF!*100</f>
        <v>#REF!</v>
      </c>
      <c r="L308" s="540"/>
      <c r="M308" s="541"/>
    </row>
    <row r="309" spans="1:13" ht="27" customHeight="1" x14ac:dyDescent="0.25">
      <c r="A309" s="536"/>
      <c r="B309" s="579"/>
      <c r="C309" s="308" t="s">
        <v>861</v>
      </c>
      <c r="D309" s="288" t="s">
        <v>852</v>
      </c>
      <c r="E309" s="303">
        <v>25.892700000000001</v>
      </c>
      <c r="F309" s="293">
        <v>13557</v>
      </c>
      <c r="G309" s="559"/>
      <c r="H309" s="538"/>
      <c r="I309" s="539"/>
      <c r="J309" s="539"/>
      <c r="K309" s="539" t="e">
        <f>J309/#REF!*100</f>
        <v>#REF!</v>
      </c>
      <c r="L309" s="536"/>
      <c r="M309" s="536"/>
    </row>
  </sheetData>
  <mergeCells count="882">
    <mergeCell ref="A306:A309"/>
    <mergeCell ref="B306:B309"/>
    <mergeCell ref="G306:G309"/>
    <mergeCell ref="H306:H309"/>
    <mergeCell ref="I306:I309"/>
    <mergeCell ref="J306:J309"/>
    <mergeCell ref="K306:K309"/>
    <mergeCell ref="L306:L309"/>
    <mergeCell ref="M306:M309"/>
    <mergeCell ref="A303:A305"/>
    <mergeCell ref="B303:B305"/>
    <mergeCell ref="G303:G305"/>
    <mergeCell ref="H303:H305"/>
    <mergeCell ref="I303:I305"/>
    <mergeCell ref="J303:J305"/>
    <mergeCell ref="K303:K305"/>
    <mergeCell ref="L303:L305"/>
    <mergeCell ref="M303:M305"/>
    <mergeCell ref="A300:A302"/>
    <mergeCell ref="B300:B302"/>
    <mergeCell ref="G300:G302"/>
    <mergeCell ref="H300:H302"/>
    <mergeCell ref="I300:I302"/>
    <mergeCell ref="J300:J302"/>
    <mergeCell ref="K300:K302"/>
    <mergeCell ref="L300:L302"/>
    <mergeCell ref="M300:M302"/>
    <mergeCell ref="A297:A299"/>
    <mergeCell ref="B297:B299"/>
    <mergeCell ref="G297:G299"/>
    <mergeCell ref="H297:H299"/>
    <mergeCell ref="I297:I299"/>
    <mergeCell ref="J297:J299"/>
    <mergeCell ref="K297:K299"/>
    <mergeCell ref="L297:L299"/>
    <mergeCell ref="M297:M299"/>
    <mergeCell ref="A293:A296"/>
    <mergeCell ref="B293:B296"/>
    <mergeCell ref="G293:G296"/>
    <mergeCell ref="H293:H296"/>
    <mergeCell ref="I293:I296"/>
    <mergeCell ref="J293:J296"/>
    <mergeCell ref="K293:K296"/>
    <mergeCell ref="L293:L296"/>
    <mergeCell ref="M293:M296"/>
    <mergeCell ref="A291:A292"/>
    <mergeCell ref="B291:B292"/>
    <mergeCell ref="G291:G292"/>
    <mergeCell ref="H291:H292"/>
    <mergeCell ref="I291:I292"/>
    <mergeCell ref="J291:J292"/>
    <mergeCell ref="K291:K292"/>
    <mergeCell ref="L291:L292"/>
    <mergeCell ref="M291:M292"/>
    <mergeCell ref="A288:A290"/>
    <mergeCell ref="B288:B290"/>
    <mergeCell ref="G288:G290"/>
    <mergeCell ref="H288:H290"/>
    <mergeCell ref="I288:I290"/>
    <mergeCell ref="J288:J290"/>
    <mergeCell ref="K288:K290"/>
    <mergeCell ref="L288:L290"/>
    <mergeCell ref="M288:M290"/>
    <mergeCell ref="A286:A287"/>
    <mergeCell ref="B286:B287"/>
    <mergeCell ref="G286:G287"/>
    <mergeCell ref="H286:H287"/>
    <mergeCell ref="I286:I287"/>
    <mergeCell ref="J286:J287"/>
    <mergeCell ref="K286:K287"/>
    <mergeCell ref="L286:L287"/>
    <mergeCell ref="M286:M287"/>
    <mergeCell ref="A284:A285"/>
    <mergeCell ref="B284:B285"/>
    <mergeCell ref="G284:G285"/>
    <mergeCell ref="H284:H285"/>
    <mergeCell ref="I284:I285"/>
    <mergeCell ref="J284:J285"/>
    <mergeCell ref="K284:K285"/>
    <mergeCell ref="L284:L285"/>
    <mergeCell ref="M284:M285"/>
    <mergeCell ref="A282:A283"/>
    <mergeCell ref="B282:B283"/>
    <mergeCell ref="G282:G283"/>
    <mergeCell ref="H282:H283"/>
    <mergeCell ref="I282:I283"/>
    <mergeCell ref="J282:J283"/>
    <mergeCell ref="K282:K283"/>
    <mergeCell ref="L282:L283"/>
    <mergeCell ref="M282:M283"/>
    <mergeCell ref="A279:A281"/>
    <mergeCell ref="B279:B281"/>
    <mergeCell ref="G279:G281"/>
    <mergeCell ref="H279:H281"/>
    <mergeCell ref="I279:I281"/>
    <mergeCell ref="J279:J281"/>
    <mergeCell ref="K279:K281"/>
    <mergeCell ref="L279:L281"/>
    <mergeCell ref="M279:M281"/>
    <mergeCell ref="A277:A278"/>
    <mergeCell ref="B277:B278"/>
    <mergeCell ref="G277:G278"/>
    <mergeCell ref="H277:H278"/>
    <mergeCell ref="I277:I278"/>
    <mergeCell ref="J277:J278"/>
    <mergeCell ref="K277:K278"/>
    <mergeCell ref="L277:L278"/>
    <mergeCell ref="M277:M278"/>
    <mergeCell ref="A275:A276"/>
    <mergeCell ref="B275:B276"/>
    <mergeCell ref="G275:G276"/>
    <mergeCell ref="H275:H276"/>
    <mergeCell ref="I275:I276"/>
    <mergeCell ref="J275:J276"/>
    <mergeCell ref="K275:K276"/>
    <mergeCell ref="L275:L276"/>
    <mergeCell ref="M275:M276"/>
    <mergeCell ref="A273:A274"/>
    <mergeCell ref="B273:B274"/>
    <mergeCell ref="G273:G274"/>
    <mergeCell ref="H273:H274"/>
    <mergeCell ref="I273:I274"/>
    <mergeCell ref="J273:J274"/>
    <mergeCell ref="K273:K274"/>
    <mergeCell ref="L273:L274"/>
    <mergeCell ref="M273:M274"/>
    <mergeCell ref="A271:A272"/>
    <mergeCell ref="B271:B272"/>
    <mergeCell ref="G271:G272"/>
    <mergeCell ref="H271:H272"/>
    <mergeCell ref="I271:I272"/>
    <mergeCell ref="J271:J272"/>
    <mergeCell ref="K271:K272"/>
    <mergeCell ref="L271:L272"/>
    <mergeCell ref="M271:M272"/>
    <mergeCell ref="A266:A270"/>
    <mergeCell ref="B266:B270"/>
    <mergeCell ref="G266:G270"/>
    <mergeCell ref="H266:H270"/>
    <mergeCell ref="I266:I270"/>
    <mergeCell ref="J266:J270"/>
    <mergeCell ref="K266:K270"/>
    <mergeCell ref="L266:L270"/>
    <mergeCell ref="M266:M270"/>
    <mergeCell ref="A262:A265"/>
    <mergeCell ref="B262:B265"/>
    <mergeCell ref="G262:G265"/>
    <mergeCell ref="H262:H265"/>
    <mergeCell ref="I262:I265"/>
    <mergeCell ref="J262:J265"/>
    <mergeCell ref="K262:K265"/>
    <mergeCell ref="L262:L265"/>
    <mergeCell ref="M262:M265"/>
    <mergeCell ref="A260:A261"/>
    <mergeCell ref="B260:B261"/>
    <mergeCell ref="G260:G261"/>
    <mergeCell ref="H260:H261"/>
    <mergeCell ref="I260:I261"/>
    <mergeCell ref="J260:J261"/>
    <mergeCell ref="K260:K261"/>
    <mergeCell ref="L260:L261"/>
    <mergeCell ref="M260:M261"/>
    <mergeCell ref="A256:A259"/>
    <mergeCell ref="B256:B259"/>
    <mergeCell ref="G256:G259"/>
    <mergeCell ref="H256:H259"/>
    <mergeCell ref="I256:I259"/>
    <mergeCell ref="J256:J259"/>
    <mergeCell ref="K256:K259"/>
    <mergeCell ref="L256:L259"/>
    <mergeCell ref="M256:M259"/>
    <mergeCell ref="A253:A255"/>
    <mergeCell ref="B253:B255"/>
    <mergeCell ref="G253:G255"/>
    <mergeCell ref="H253:H255"/>
    <mergeCell ref="I253:I255"/>
    <mergeCell ref="J253:J255"/>
    <mergeCell ref="K253:K255"/>
    <mergeCell ref="L253:L255"/>
    <mergeCell ref="M253:M255"/>
    <mergeCell ref="A250:A252"/>
    <mergeCell ref="B250:B252"/>
    <mergeCell ref="G250:G252"/>
    <mergeCell ref="H250:H252"/>
    <mergeCell ref="I250:I252"/>
    <mergeCell ref="J250:J252"/>
    <mergeCell ref="K250:K252"/>
    <mergeCell ref="L250:L252"/>
    <mergeCell ref="M250:M252"/>
    <mergeCell ref="A248:A249"/>
    <mergeCell ref="B248:B249"/>
    <mergeCell ref="G248:G249"/>
    <mergeCell ref="H248:H249"/>
    <mergeCell ref="I248:I249"/>
    <mergeCell ref="J248:J249"/>
    <mergeCell ref="K248:K249"/>
    <mergeCell ref="L248:L249"/>
    <mergeCell ref="M248:M249"/>
    <mergeCell ref="A245:A247"/>
    <mergeCell ref="B245:B247"/>
    <mergeCell ref="G245:G247"/>
    <mergeCell ref="H245:H247"/>
    <mergeCell ref="I245:I247"/>
    <mergeCell ref="J245:J247"/>
    <mergeCell ref="K245:K247"/>
    <mergeCell ref="L245:L247"/>
    <mergeCell ref="M245:M247"/>
    <mergeCell ref="A243:A244"/>
    <mergeCell ref="B243:B244"/>
    <mergeCell ref="G243:G244"/>
    <mergeCell ref="H243:H244"/>
    <mergeCell ref="I243:I244"/>
    <mergeCell ref="J243:J244"/>
    <mergeCell ref="K243:K244"/>
    <mergeCell ref="L243:L244"/>
    <mergeCell ref="M243:M244"/>
    <mergeCell ref="A241:A242"/>
    <mergeCell ref="B241:B242"/>
    <mergeCell ref="G241:G242"/>
    <mergeCell ref="H241:H242"/>
    <mergeCell ref="I241:I242"/>
    <mergeCell ref="J241:J242"/>
    <mergeCell ref="K241:K242"/>
    <mergeCell ref="L241:L242"/>
    <mergeCell ref="M241:M242"/>
    <mergeCell ref="A239:A240"/>
    <mergeCell ref="B239:B240"/>
    <mergeCell ref="G239:G240"/>
    <mergeCell ref="H239:H240"/>
    <mergeCell ref="I239:I240"/>
    <mergeCell ref="J239:J240"/>
    <mergeCell ref="K239:K240"/>
    <mergeCell ref="L239:L240"/>
    <mergeCell ref="M239:M240"/>
    <mergeCell ref="A237:A238"/>
    <mergeCell ref="B237:B238"/>
    <mergeCell ref="G237:G238"/>
    <mergeCell ref="H237:H238"/>
    <mergeCell ref="I237:I238"/>
    <mergeCell ref="J237:J238"/>
    <mergeCell ref="K237:K238"/>
    <mergeCell ref="L237:L238"/>
    <mergeCell ref="M237:M238"/>
    <mergeCell ref="A234:A236"/>
    <mergeCell ref="B234:B236"/>
    <mergeCell ref="G234:G236"/>
    <mergeCell ref="H234:H236"/>
    <mergeCell ref="I234:I236"/>
    <mergeCell ref="J234:J236"/>
    <mergeCell ref="K234:K236"/>
    <mergeCell ref="L234:L236"/>
    <mergeCell ref="M234:M236"/>
    <mergeCell ref="A232:A233"/>
    <mergeCell ref="B232:B233"/>
    <mergeCell ref="G232:G233"/>
    <mergeCell ref="H232:H233"/>
    <mergeCell ref="I232:I233"/>
    <mergeCell ref="J232:J233"/>
    <mergeCell ref="K232:K233"/>
    <mergeCell ref="L232:L233"/>
    <mergeCell ref="M232:M233"/>
    <mergeCell ref="A230:A231"/>
    <mergeCell ref="B230:B231"/>
    <mergeCell ref="G230:G231"/>
    <mergeCell ref="H230:H231"/>
    <mergeCell ref="I230:I231"/>
    <mergeCell ref="J230:J231"/>
    <mergeCell ref="K230:K231"/>
    <mergeCell ref="L230:L231"/>
    <mergeCell ref="M230:M231"/>
    <mergeCell ref="A228:A229"/>
    <mergeCell ref="B228:B229"/>
    <mergeCell ref="G228:G229"/>
    <mergeCell ref="H228:H229"/>
    <mergeCell ref="I228:I229"/>
    <mergeCell ref="J228:J229"/>
    <mergeCell ref="K228:K229"/>
    <mergeCell ref="L228:L229"/>
    <mergeCell ref="M228:M229"/>
    <mergeCell ref="A226:A227"/>
    <mergeCell ref="B226:B227"/>
    <mergeCell ref="G226:G227"/>
    <mergeCell ref="H226:H227"/>
    <mergeCell ref="I226:I227"/>
    <mergeCell ref="J226:J227"/>
    <mergeCell ref="K226:K227"/>
    <mergeCell ref="L226:L227"/>
    <mergeCell ref="M226:M227"/>
    <mergeCell ref="A221:A225"/>
    <mergeCell ref="B221:B225"/>
    <mergeCell ref="G221:G225"/>
    <mergeCell ref="H221:H225"/>
    <mergeCell ref="I221:I225"/>
    <mergeCell ref="J221:J225"/>
    <mergeCell ref="K221:K225"/>
    <mergeCell ref="L221:L225"/>
    <mergeCell ref="M221:M225"/>
    <mergeCell ref="A218:A220"/>
    <mergeCell ref="B218:B220"/>
    <mergeCell ref="G218:G220"/>
    <mergeCell ref="H218:H220"/>
    <mergeCell ref="I218:I220"/>
    <mergeCell ref="J218:J220"/>
    <mergeCell ref="K218:K220"/>
    <mergeCell ref="L218:L220"/>
    <mergeCell ref="M218:M220"/>
    <mergeCell ref="A212:A217"/>
    <mergeCell ref="B212:B217"/>
    <mergeCell ref="G212:G217"/>
    <mergeCell ref="H212:H217"/>
    <mergeCell ref="I212:I217"/>
    <mergeCell ref="J212:J217"/>
    <mergeCell ref="K212:K217"/>
    <mergeCell ref="L212:L217"/>
    <mergeCell ref="M212:M217"/>
    <mergeCell ref="A206:A211"/>
    <mergeCell ref="B206:B211"/>
    <mergeCell ref="G206:G211"/>
    <mergeCell ref="H206:H211"/>
    <mergeCell ref="I206:I211"/>
    <mergeCell ref="J206:J211"/>
    <mergeCell ref="K206:K211"/>
    <mergeCell ref="L206:L211"/>
    <mergeCell ref="M206:M211"/>
    <mergeCell ref="G7:G9"/>
    <mergeCell ref="G10:G12"/>
    <mergeCell ref="H10:H12"/>
    <mergeCell ref="I10:I12"/>
    <mergeCell ref="J10:J12"/>
    <mergeCell ref="K10:K12"/>
    <mergeCell ref="L10:L12"/>
    <mergeCell ref="M10:M12"/>
    <mergeCell ref="A202:A204"/>
    <mergeCell ref="B202:B204"/>
    <mergeCell ref="G202:G204"/>
    <mergeCell ref="H202:H204"/>
    <mergeCell ref="I202:I204"/>
    <mergeCell ref="J202:J204"/>
    <mergeCell ref="K202:K204"/>
    <mergeCell ref="L202:L204"/>
    <mergeCell ref="M202:M204"/>
    <mergeCell ref="A198:A201"/>
    <mergeCell ref="B198:B201"/>
    <mergeCell ref="G198:G201"/>
    <mergeCell ref="H198:H201"/>
    <mergeCell ref="I198:I201"/>
    <mergeCell ref="J198:J201"/>
    <mergeCell ref="K198:K201"/>
    <mergeCell ref="L198:L201"/>
    <mergeCell ref="M198:M201"/>
    <mergeCell ref="A191:A197"/>
    <mergeCell ref="B191:B197"/>
    <mergeCell ref="G191:G197"/>
    <mergeCell ref="H191:H197"/>
    <mergeCell ref="I191:I197"/>
    <mergeCell ref="J191:J197"/>
    <mergeCell ref="K191:K197"/>
    <mergeCell ref="L191:L197"/>
    <mergeCell ref="M191:M197"/>
    <mergeCell ref="A188:A190"/>
    <mergeCell ref="B188:B190"/>
    <mergeCell ref="G188:G190"/>
    <mergeCell ref="H188:H190"/>
    <mergeCell ref="I188:I190"/>
    <mergeCell ref="J188:J190"/>
    <mergeCell ref="K188:K190"/>
    <mergeCell ref="L188:L190"/>
    <mergeCell ref="M188:M190"/>
    <mergeCell ref="A184:A187"/>
    <mergeCell ref="B184:B187"/>
    <mergeCell ref="G184:G187"/>
    <mergeCell ref="H184:H187"/>
    <mergeCell ref="I184:I187"/>
    <mergeCell ref="J184:J187"/>
    <mergeCell ref="K184:K187"/>
    <mergeCell ref="L184:L187"/>
    <mergeCell ref="M184:M187"/>
    <mergeCell ref="A181:A183"/>
    <mergeCell ref="B181:B183"/>
    <mergeCell ref="G181:G183"/>
    <mergeCell ref="H181:H183"/>
    <mergeCell ref="I181:I183"/>
    <mergeCell ref="J181:J183"/>
    <mergeCell ref="K181:K183"/>
    <mergeCell ref="L181:L183"/>
    <mergeCell ref="M181:M183"/>
    <mergeCell ref="A178:A180"/>
    <mergeCell ref="B178:B180"/>
    <mergeCell ref="G178:G180"/>
    <mergeCell ref="H178:H180"/>
    <mergeCell ref="I178:I180"/>
    <mergeCell ref="J178:J180"/>
    <mergeCell ref="K178:K180"/>
    <mergeCell ref="L178:L180"/>
    <mergeCell ref="M178:M180"/>
    <mergeCell ref="A174:A177"/>
    <mergeCell ref="B174:B177"/>
    <mergeCell ref="G174:G177"/>
    <mergeCell ref="H174:H177"/>
    <mergeCell ref="I174:I177"/>
    <mergeCell ref="J174:J177"/>
    <mergeCell ref="K174:K177"/>
    <mergeCell ref="L174:L177"/>
    <mergeCell ref="M174:M177"/>
    <mergeCell ref="A170:A173"/>
    <mergeCell ref="B170:B173"/>
    <mergeCell ref="G170:G173"/>
    <mergeCell ref="H170:H173"/>
    <mergeCell ref="I170:I173"/>
    <mergeCell ref="J170:J173"/>
    <mergeCell ref="K170:K173"/>
    <mergeCell ref="L170:L173"/>
    <mergeCell ref="M170:M173"/>
    <mergeCell ref="A167:A169"/>
    <mergeCell ref="B167:B169"/>
    <mergeCell ref="G167:G169"/>
    <mergeCell ref="H167:H169"/>
    <mergeCell ref="I167:I169"/>
    <mergeCell ref="J167:J169"/>
    <mergeCell ref="K167:K169"/>
    <mergeCell ref="L167:L169"/>
    <mergeCell ref="M167:M169"/>
    <mergeCell ref="A164:A166"/>
    <mergeCell ref="B164:B166"/>
    <mergeCell ref="G164:G166"/>
    <mergeCell ref="H164:H166"/>
    <mergeCell ref="I164:I166"/>
    <mergeCell ref="J164:J166"/>
    <mergeCell ref="K164:K166"/>
    <mergeCell ref="L164:L166"/>
    <mergeCell ref="M164:M166"/>
    <mergeCell ref="A161:A163"/>
    <mergeCell ref="B161:B163"/>
    <mergeCell ref="G161:G163"/>
    <mergeCell ref="H161:H163"/>
    <mergeCell ref="I161:I163"/>
    <mergeCell ref="J161:J163"/>
    <mergeCell ref="K161:K163"/>
    <mergeCell ref="L161:L163"/>
    <mergeCell ref="M161:M163"/>
    <mergeCell ref="A158:A160"/>
    <mergeCell ref="B158:B160"/>
    <mergeCell ref="G158:G160"/>
    <mergeCell ref="H158:H160"/>
    <mergeCell ref="I158:I160"/>
    <mergeCell ref="J158:J160"/>
    <mergeCell ref="K158:K160"/>
    <mergeCell ref="L158:L160"/>
    <mergeCell ref="M158:M160"/>
    <mergeCell ref="A155:A157"/>
    <mergeCell ref="B155:B157"/>
    <mergeCell ref="G155:G157"/>
    <mergeCell ref="H155:H157"/>
    <mergeCell ref="I155:I157"/>
    <mergeCell ref="J155:J157"/>
    <mergeCell ref="K155:K157"/>
    <mergeCell ref="L155:L157"/>
    <mergeCell ref="M155:M157"/>
    <mergeCell ref="A152:A154"/>
    <mergeCell ref="B152:B154"/>
    <mergeCell ref="G152:G154"/>
    <mergeCell ref="H152:H154"/>
    <mergeCell ref="I152:I154"/>
    <mergeCell ref="J152:J154"/>
    <mergeCell ref="K152:K154"/>
    <mergeCell ref="L152:L154"/>
    <mergeCell ref="M152:M154"/>
    <mergeCell ref="A150:A151"/>
    <mergeCell ref="B150:B151"/>
    <mergeCell ref="G150:G151"/>
    <mergeCell ref="H150:H151"/>
    <mergeCell ref="I150:I151"/>
    <mergeCell ref="J150:J151"/>
    <mergeCell ref="K150:K151"/>
    <mergeCell ref="L150:L151"/>
    <mergeCell ref="M150:M151"/>
    <mergeCell ref="A146:A149"/>
    <mergeCell ref="B146:B149"/>
    <mergeCell ref="G146:G149"/>
    <mergeCell ref="H146:H149"/>
    <mergeCell ref="I146:I149"/>
    <mergeCell ref="J146:J149"/>
    <mergeCell ref="K146:K149"/>
    <mergeCell ref="L146:L149"/>
    <mergeCell ref="M146:M149"/>
    <mergeCell ref="A144:A145"/>
    <mergeCell ref="B144:B145"/>
    <mergeCell ref="G144:G145"/>
    <mergeCell ref="H144:H145"/>
    <mergeCell ref="I144:I145"/>
    <mergeCell ref="J144:J145"/>
    <mergeCell ref="K144:K145"/>
    <mergeCell ref="L144:L145"/>
    <mergeCell ref="M144:M145"/>
    <mergeCell ref="A141:A143"/>
    <mergeCell ref="B141:B143"/>
    <mergeCell ref="G141:G143"/>
    <mergeCell ref="H141:H143"/>
    <mergeCell ref="I141:I143"/>
    <mergeCell ref="J141:J143"/>
    <mergeCell ref="K141:K143"/>
    <mergeCell ref="L141:L143"/>
    <mergeCell ref="M141:M143"/>
    <mergeCell ref="A138:A140"/>
    <mergeCell ref="B138:B140"/>
    <mergeCell ref="G138:G140"/>
    <mergeCell ref="H138:H140"/>
    <mergeCell ref="I138:I140"/>
    <mergeCell ref="J138:J140"/>
    <mergeCell ref="K138:K140"/>
    <mergeCell ref="L138:L140"/>
    <mergeCell ref="M138:M140"/>
    <mergeCell ref="A135:A137"/>
    <mergeCell ref="B135:B137"/>
    <mergeCell ref="G135:G137"/>
    <mergeCell ref="H135:H137"/>
    <mergeCell ref="I135:I137"/>
    <mergeCell ref="J135:J137"/>
    <mergeCell ref="K135:K137"/>
    <mergeCell ref="L135:L137"/>
    <mergeCell ref="M135:M137"/>
    <mergeCell ref="A132:A134"/>
    <mergeCell ref="B132:B134"/>
    <mergeCell ref="G132:G134"/>
    <mergeCell ref="H132:H134"/>
    <mergeCell ref="I132:I134"/>
    <mergeCell ref="J132:J134"/>
    <mergeCell ref="K132:K134"/>
    <mergeCell ref="L132:L134"/>
    <mergeCell ref="M132:M134"/>
    <mergeCell ref="A129:A131"/>
    <mergeCell ref="B129:B131"/>
    <mergeCell ref="G129:G131"/>
    <mergeCell ref="H129:H131"/>
    <mergeCell ref="I129:I131"/>
    <mergeCell ref="J129:J131"/>
    <mergeCell ref="K129:K131"/>
    <mergeCell ref="L129:L131"/>
    <mergeCell ref="M129:M131"/>
    <mergeCell ref="A127:A128"/>
    <mergeCell ref="B127:B128"/>
    <mergeCell ref="G127:G128"/>
    <mergeCell ref="H127:H128"/>
    <mergeCell ref="I127:I128"/>
    <mergeCell ref="J127:J128"/>
    <mergeCell ref="K127:K128"/>
    <mergeCell ref="L127:L128"/>
    <mergeCell ref="M127:M128"/>
    <mergeCell ref="A124:A126"/>
    <mergeCell ref="B124:B126"/>
    <mergeCell ref="G124:G126"/>
    <mergeCell ref="H124:H126"/>
    <mergeCell ref="I124:I126"/>
    <mergeCell ref="J124:J126"/>
    <mergeCell ref="K124:K126"/>
    <mergeCell ref="L124:L126"/>
    <mergeCell ref="M124:M126"/>
    <mergeCell ref="A121:A123"/>
    <mergeCell ref="B121:B123"/>
    <mergeCell ref="G121:G123"/>
    <mergeCell ref="H121:H123"/>
    <mergeCell ref="I121:I123"/>
    <mergeCell ref="J121:J123"/>
    <mergeCell ref="K121:K123"/>
    <mergeCell ref="L121:L123"/>
    <mergeCell ref="M121:M123"/>
    <mergeCell ref="A118:A120"/>
    <mergeCell ref="B118:B120"/>
    <mergeCell ref="G118:G120"/>
    <mergeCell ref="H118:H120"/>
    <mergeCell ref="I118:I120"/>
    <mergeCell ref="J118:J120"/>
    <mergeCell ref="K118:K120"/>
    <mergeCell ref="L118:L120"/>
    <mergeCell ref="M118:M120"/>
    <mergeCell ref="A115:A117"/>
    <mergeCell ref="B115:B117"/>
    <mergeCell ref="G115:G117"/>
    <mergeCell ref="H115:H117"/>
    <mergeCell ref="I115:I117"/>
    <mergeCell ref="J115:J117"/>
    <mergeCell ref="K115:K117"/>
    <mergeCell ref="L115:L117"/>
    <mergeCell ref="M115:M117"/>
    <mergeCell ref="A112:A114"/>
    <mergeCell ref="B112:B114"/>
    <mergeCell ref="G112:G114"/>
    <mergeCell ref="H112:H114"/>
    <mergeCell ref="I112:I114"/>
    <mergeCell ref="J112:J114"/>
    <mergeCell ref="K112:K114"/>
    <mergeCell ref="L112:L114"/>
    <mergeCell ref="M112:M114"/>
    <mergeCell ref="A109:A111"/>
    <mergeCell ref="B109:B111"/>
    <mergeCell ref="G109:G111"/>
    <mergeCell ref="H109:H111"/>
    <mergeCell ref="I109:I111"/>
    <mergeCell ref="J109:J111"/>
    <mergeCell ref="K109:K111"/>
    <mergeCell ref="L109:L111"/>
    <mergeCell ref="M109:M111"/>
    <mergeCell ref="A106:A108"/>
    <mergeCell ref="B106:B108"/>
    <mergeCell ref="G106:G108"/>
    <mergeCell ref="H106:H108"/>
    <mergeCell ref="I106:I108"/>
    <mergeCell ref="J106:J108"/>
    <mergeCell ref="K106:K108"/>
    <mergeCell ref="L106:L108"/>
    <mergeCell ref="M106:M108"/>
    <mergeCell ref="A103:A105"/>
    <mergeCell ref="B103:B105"/>
    <mergeCell ref="G103:G105"/>
    <mergeCell ref="H103:H105"/>
    <mergeCell ref="I103:I105"/>
    <mergeCell ref="J103:J105"/>
    <mergeCell ref="K103:K105"/>
    <mergeCell ref="L103:L105"/>
    <mergeCell ref="M103:M105"/>
    <mergeCell ref="A100:A102"/>
    <mergeCell ref="B100:B102"/>
    <mergeCell ref="G100:G102"/>
    <mergeCell ref="H100:H102"/>
    <mergeCell ref="I100:I102"/>
    <mergeCell ref="J100:J102"/>
    <mergeCell ref="K100:K102"/>
    <mergeCell ref="L100:L102"/>
    <mergeCell ref="M100:M102"/>
    <mergeCell ref="A97:A99"/>
    <mergeCell ref="B97:B99"/>
    <mergeCell ref="G97:G99"/>
    <mergeCell ref="H97:H99"/>
    <mergeCell ref="I97:I99"/>
    <mergeCell ref="J97:J99"/>
    <mergeCell ref="K97:K99"/>
    <mergeCell ref="L97:L99"/>
    <mergeCell ref="M97:M99"/>
    <mergeCell ref="A93:A96"/>
    <mergeCell ref="B93:B96"/>
    <mergeCell ref="G93:G96"/>
    <mergeCell ref="H93:H96"/>
    <mergeCell ref="I93:I96"/>
    <mergeCell ref="J93:J96"/>
    <mergeCell ref="K93:K96"/>
    <mergeCell ref="L93:L96"/>
    <mergeCell ref="M93:M96"/>
    <mergeCell ref="A90:A92"/>
    <mergeCell ref="B90:B92"/>
    <mergeCell ref="G90:G92"/>
    <mergeCell ref="H90:H92"/>
    <mergeCell ref="I90:I92"/>
    <mergeCell ref="J90:J92"/>
    <mergeCell ref="K90:K92"/>
    <mergeCell ref="L90:L92"/>
    <mergeCell ref="M90:M92"/>
    <mergeCell ref="A87:A89"/>
    <mergeCell ref="B87:B89"/>
    <mergeCell ref="G87:G89"/>
    <mergeCell ref="H87:H89"/>
    <mergeCell ref="I87:I89"/>
    <mergeCell ref="J87:J89"/>
    <mergeCell ref="K87:K89"/>
    <mergeCell ref="L87:L89"/>
    <mergeCell ref="M87:M89"/>
    <mergeCell ref="A83:A86"/>
    <mergeCell ref="B83:B86"/>
    <mergeCell ref="G83:G86"/>
    <mergeCell ref="H83:H86"/>
    <mergeCell ref="I83:I86"/>
    <mergeCell ref="J83:J86"/>
    <mergeCell ref="K83:K86"/>
    <mergeCell ref="L83:L86"/>
    <mergeCell ref="M83:M86"/>
    <mergeCell ref="A81:A82"/>
    <mergeCell ref="B81:B82"/>
    <mergeCell ref="G81:G82"/>
    <mergeCell ref="H81:H82"/>
    <mergeCell ref="I81:I82"/>
    <mergeCell ref="J81:J82"/>
    <mergeCell ref="K81:K82"/>
    <mergeCell ref="L81:L82"/>
    <mergeCell ref="M81:M82"/>
    <mergeCell ref="A77:A80"/>
    <mergeCell ref="B77:B80"/>
    <mergeCell ref="G77:G80"/>
    <mergeCell ref="H77:H80"/>
    <mergeCell ref="I77:I80"/>
    <mergeCell ref="J77:J80"/>
    <mergeCell ref="K77:K80"/>
    <mergeCell ref="L77:L80"/>
    <mergeCell ref="M77:M80"/>
    <mergeCell ref="A74:A76"/>
    <mergeCell ref="B74:B76"/>
    <mergeCell ref="G74:G76"/>
    <mergeCell ref="H74:H76"/>
    <mergeCell ref="I74:I76"/>
    <mergeCell ref="J74:J76"/>
    <mergeCell ref="K74:K76"/>
    <mergeCell ref="L74:L76"/>
    <mergeCell ref="M74:M76"/>
    <mergeCell ref="A71:A73"/>
    <mergeCell ref="B71:B73"/>
    <mergeCell ref="G71:G73"/>
    <mergeCell ref="H71:H73"/>
    <mergeCell ref="I71:I73"/>
    <mergeCell ref="J71:J73"/>
    <mergeCell ref="K71:K73"/>
    <mergeCell ref="L71:L73"/>
    <mergeCell ref="M71:M73"/>
    <mergeCell ref="A68:A70"/>
    <mergeCell ref="B68:B70"/>
    <mergeCell ref="G68:G70"/>
    <mergeCell ref="H68:H70"/>
    <mergeCell ref="I68:I70"/>
    <mergeCell ref="J68:J70"/>
    <mergeCell ref="K68:K70"/>
    <mergeCell ref="L68:L70"/>
    <mergeCell ref="M68:M70"/>
    <mergeCell ref="A65:A67"/>
    <mergeCell ref="B65:B67"/>
    <mergeCell ref="G65:G67"/>
    <mergeCell ref="H65:H67"/>
    <mergeCell ref="I65:I67"/>
    <mergeCell ref="J65:J67"/>
    <mergeCell ref="K65:K67"/>
    <mergeCell ref="L65:L67"/>
    <mergeCell ref="M65:M67"/>
    <mergeCell ref="A61:A64"/>
    <mergeCell ref="B61:B64"/>
    <mergeCell ref="G61:G64"/>
    <mergeCell ref="H61:H64"/>
    <mergeCell ref="I61:I64"/>
    <mergeCell ref="J61:J64"/>
    <mergeCell ref="K61:K64"/>
    <mergeCell ref="L61:L64"/>
    <mergeCell ref="M61:M64"/>
    <mergeCell ref="A58:A60"/>
    <mergeCell ref="B58:B60"/>
    <mergeCell ref="G58:G60"/>
    <mergeCell ref="H58:H60"/>
    <mergeCell ref="I58:I60"/>
    <mergeCell ref="J58:J60"/>
    <mergeCell ref="K58:K60"/>
    <mergeCell ref="L58:L60"/>
    <mergeCell ref="M58:M60"/>
    <mergeCell ref="A55:A57"/>
    <mergeCell ref="B55:B57"/>
    <mergeCell ref="G55:G57"/>
    <mergeCell ref="H55:H57"/>
    <mergeCell ref="I55:I57"/>
    <mergeCell ref="J55:J57"/>
    <mergeCell ref="K55:K57"/>
    <mergeCell ref="L55:L57"/>
    <mergeCell ref="M55:M57"/>
    <mergeCell ref="A52:A54"/>
    <mergeCell ref="B52:B54"/>
    <mergeCell ref="G52:G54"/>
    <mergeCell ref="H52:H54"/>
    <mergeCell ref="I52:I54"/>
    <mergeCell ref="J52:J54"/>
    <mergeCell ref="K52:K54"/>
    <mergeCell ref="L52:L54"/>
    <mergeCell ref="M52:M54"/>
    <mergeCell ref="A49:A51"/>
    <mergeCell ref="B49:B51"/>
    <mergeCell ref="G49:G51"/>
    <mergeCell ref="H49:H51"/>
    <mergeCell ref="I49:I51"/>
    <mergeCell ref="J49:J51"/>
    <mergeCell ref="K49:K51"/>
    <mergeCell ref="L49:L51"/>
    <mergeCell ref="M49:M51"/>
    <mergeCell ref="A46:A48"/>
    <mergeCell ref="B46:B48"/>
    <mergeCell ref="G46:G48"/>
    <mergeCell ref="H46:H48"/>
    <mergeCell ref="I46:I48"/>
    <mergeCell ref="J46:J48"/>
    <mergeCell ref="K46:K48"/>
    <mergeCell ref="L46:L48"/>
    <mergeCell ref="M46:M48"/>
    <mergeCell ref="A43:A45"/>
    <mergeCell ref="B43:B45"/>
    <mergeCell ref="G43:G45"/>
    <mergeCell ref="H43:H45"/>
    <mergeCell ref="I43:I45"/>
    <mergeCell ref="J43:J45"/>
    <mergeCell ref="K43:K45"/>
    <mergeCell ref="L43:L45"/>
    <mergeCell ref="M43:M45"/>
    <mergeCell ref="A39:A42"/>
    <mergeCell ref="B39:B42"/>
    <mergeCell ref="G39:G42"/>
    <mergeCell ref="H39:H42"/>
    <mergeCell ref="I39:I42"/>
    <mergeCell ref="J39:J42"/>
    <mergeCell ref="K39:K42"/>
    <mergeCell ref="L39:L42"/>
    <mergeCell ref="M39:M42"/>
    <mergeCell ref="A36:A38"/>
    <mergeCell ref="B36:B38"/>
    <mergeCell ref="G36:G38"/>
    <mergeCell ref="H36:H38"/>
    <mergeCell ref="I36:I38"/>
    <mergeCell ref="J36:J38"/>
    <mergeCell ref="K36:K38"/>
    <mergeCell ref="L36:L38"/>
    <mergeCell ref="M36:M38"/>
    <mergeCell ref="A31:A35"/>
    <mergeCell ref="B31:B35"/>
    <mergeCell ref="G31:G35"/>
    <mergeCell ref="H31:H35"/>
    <mergeCell ref="I31:I35"/>
    <mergeCell ref="J31:J35"/>
    <mergeCell ref="K31:K35"/>
    <mergeCell ref="L31:L35"/>
    <mergeCell ref="M31:M35"/>
    <mergeCell ref="A24:A30"/>
    <mergeCell ref="B24:B30"/>
    <mergeCell ref="G24:G30"/>
    <mergeCell ref="H24:H30"/>
    <mergeCell ref="I24:I30"/>
    <mergeCell ref="J24:J30"/>
    <mergeCell ref="K24:K30"/>
    <mergeCell ref="L24:L30"/>
    <mergeCell ref="M24:M30"/>
    <mergeCell ref="A19:A23"/>
    <mergeCell ref="B19:B23"/>
    <mergeCell ref="G19:G23"/>
    <mergeCell ref="H19:H23"/>
    <mergeCell ref="I19:I23"/>
    <mergeCell ref="J19:J23"/>
    <mergeCell ref="K19:K23"/>
    <mergeCell ref="L19:L23"/>
    <mergeCell ref="M19:M23"/>
    <mergeCell ref="A16:A18"/>
    <mergeCell ref="B16:B18"/>
    <mergeCell ref="G16:G18"/>
    <mergeCell ref="H16:H18"/>
    <mergeCell ref="I16:I18"/>
    <mergeCell ref="J16:J18"/>
    <mergeCell ref="K16:K18"/>
    <mergeCell ref="L16:L18"/>
    <mergeCell ref="M16:M18"/>
    <mergeCell ref="A1:C1"/>
    <mergeCell ref="N1:O1"/>
    <mergeCell ref="A2:O2"/>
    <mergeCell ref="L1:M1"/>
    <mergeCell ref="M4:M5"/>
    <mergeCell ref="A13:A15"/>
    <mergeCell ref="B13:B15"/>
    <mergeCell ref="G13:G15"/>
    <mergeCell ref="H13:H15"/>
    <mergeCell ref="I13:I15"/>
    <mergeCell ref="J13:J15"/>
    <mergeCell ref="K13:K15"/>
    <mergeCell ref="L13:L15"/>
    <mergeCell ref="M13:M15"/>
    <mergeCell ref="I7:I9"/>
    <mergeCell ref="A7:A9"/>
    <mergeCell ref="A10:A12"/>
    <mergeCell ref="B10:B12"/>
    <mergeCell ref="B7:B9"/>
    <mergeCell ref="H7:H9"/>
    <mergeCell ref="J7:J9"/>
    <mergeCell ref="K7:K9"/>
    <mergeCell ref="M7:M9"/>
    <mergeCell ref="L7:L9"/>
    <mergeCell ref="A3:M3"/>
    <mergeCell ref="Q4:Q5"/>
    <mergeCell ref="R4:R5"/>
    <mergeCell ref="S4:S5"/>
    <mergeCell ref="A4:A5"/>
    <mergeCell ref="B4:B5"/>
    <mergeCell ref="C4:C5"/>
    <mergeCell ref="D4:D5"/>
    <mergeCell ref="E4:F4"/>
    <mergeCell ref="G4:G5"/>
    <mergeCell ref="H4:I4"/>
    <mergeCell ref="J4:K4"/>
    <mergeCell ref="L4:L5"/>
  </mergeCells>
  <printOptions horizontalCentered="1"/>
  <pageMargins left="3.9370078740157501E-2" right="3.9370078740157501E-2" top="0.74803149606299202" bottom="0.35433070866141703" header="0.31496062992126" footer="0.31496062992126"/>
  <pageSetup paperSize="9" scale="75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zoomScale="85" zoomScaleNormal="85" zoomScalePageLayoutView="85" workbookViewId="0">
      <selection activeCell="E12" sqref="E12"/>
    </sheetView>
  </sheetViews>
  <sheetFormatPr defaultColWidth="9.42578125" defaultRowHeight="15.75" x14ac:dyDescent="0.25"/>
  <cols>
    <col min="1" max="1" width="7" style="25" customWidth="1"/>
    <col min="2" max="2" width="27.42578125" style="25" customWidth="1"/>
    <col min="3" max="3" width="13.85546875" style="25" customWidth="1"/>
    <col min="4" max="4" width="14.85546875" style="25" customWidth="1"/>
    <col min="5" max="5" width="15.140625" style="25" customWidth="1"/>
    <col min="6" max="6" width="13.140625" style="25" customWidth="1"/>
    <col min="7" max="7" width="12.5703125" style="25" customWidth="1"/>
    <col min="8" max="8" width="17.28515625" style="25" customWidth="1"/>
    <col min="9" max="9" width="16.42578125" style="25" customWidth="1"/>
    <col min="10" max="12" width="9.42578125" style="25"/>
    <col min="13" max="13" width="18.5703125" style="25" customWidth="1"/>
    <col min="14" max="29" width="0" style="25" hidden="1" customWidth="1"/>
    <col min="30" max="16384" width="9.42578125" style="25"/>
  </cols>
  <sheetData>
    <row r="1" spans="1:9" ht="23.65" customHeight="1" x14ac:dyDescent="0.25">
      <c r="A1" s="481" t="s">
        <v>225</v>
      </c>
      <c r="B1" s="481"/>
      <c r="C1" s="481"/>
      <c r="D1" s="481"/>
      <c r="E1" s="481"/>
      <c r="F1" s="481"/>
      <c r="G1" s="481"/>
      <c r="H1" s="481"/>
      <c r="I1" s="481"/>
    </row>
    <row r="2" spans="1:9" ht="6.75" customHeight="1" x14ac:dyDescent="0.25"/>
    <row r="3" spans="1:9" ht="22.15" customHeight="1" x14ac:dyDescent="0.25">
      <c r="A3" s="450" t="s">
        <v>226</v>
      </c>
      <c r="B3" s="450"/>
      <c r="C3" s="450"/>
      <c r="D3" s="450"/>
      <c r="E3" s="450"/>
      <c r="F3" s="450"/>
      <c r="G3" s="450"/>
      <c r="H3" s="450"/>
      <c r="I3" s="450"/>
    </row>
    <row r="4" spans="1:9" ht="17.25" x14ac:dyDescent="0.25">
      <c r="A4" s="451" t="s">
        <v>224</v>
      </c>
      <c r="B4" s="583"/>
      <c r="C4" s="583"/>
      <c r="D4" s="583"/>
      <c r="E4" s="583"/>
      <c r="F4" s="583"/>
      <c r="G4" s="583"/>
      <c r="H4" s="583"/>
      <c r="I4" s="583"/>
    </row>
    <row r="5" spans="1:9" ht="18.75" x14ac:dyDescent="0.25">
      <c r="A5" s="3"/>
    </row>
    <row r="6" spans="1:9" ht="85.9" customHeight="1" x14ac:dyDescent="0.25">
      <c r="A6" s="76" t="s">
        <v>4</v>
      </c>
      <c r="B6" s="76" t="s">
        <v>54</v>
      </c>
      <c r="C6" s="76" t="s">
        <v>55</v>
      </c>
      <c r="D6" s="76" t="s">
        <v>56</v>
      </c>
      <c r="E6" s="76" t="s">
        <v>57</v>
      </c>
      <c r="F6" s="76" t="s">
        <v>58</v>
      </c>
      <c r="G6" s="76" t="s">
        <v>154</v>
      </c>
      <c r="H6" s="76" t="s">
        <v>59</v>
      </c>
      <c r="I6" s="76" t="s">
        <v>60</v>
      </c>
    </row>
    <row r="7" spans="1:9" ht="29.45" customHeight="1" x14ac:dyDescent="0.25">
      <c r="A7" s="350"/>
      <c r="B7" s="350" t="s">
        <v>184</v>
      </c>
      <c r="C7" s="351">
        <f>C8+C12</f>
        <v>280</v>
      </c>
      <c r="D7" s="351">
        <f t="shared" ref="D7:I7" si="0">D8+D12</f>
        <v>0</v>
      </c>
      <c r="E7" s="351">
        <f t="shared" si="0"/>
        <v>0</v>
      </c>
      <c r="F7" s="351">
        <f t="shared" si="0"/>
        <v>280</v>
      </c>
      <c r="G7" s="351">
        <f t="shared" si="0"/>
        <v>96</v>
      </c>
      <c r="H7" s="351">
        <f t="shared" si="0"/>
        <v>1</v>
      </c>
      <c r="I7" s="351">
        <f t="shared" si="0"/>
        <v>184</v>
      </c>
    </row>
    <row r="8" spans="1:9" ht="29.45" customHeight="1" x14ac:dyDescent="0.25">
      <c r="A8" s="352" t="s">
        <v>19</v>
      </c>
      <c r="B8" s="352" t="s">
        <v>673</v>
      </c>
      <c r="C8" s="353">
        <f>SUM(C9:C11)</f>
        <v>186</v>
      </c>
      <c r="D8" s="353">
        <v>0</v>
      </c>
      <c r="E8" s="353">
        <v>0</v>
      </c>
      <c r="F8" s="353">
        <f t="shared" ref="F8:I8" si="1">SUM(F9:F11)</f>
        <v>186</v>
      </c>
      <c r="G8" s="353">
        <f t="shared" si="1"/>
        <v>60</v>
      </c>
      <c r="H8" s="353">
        <f t="shared" si="1"/>
        <v>1</v>
      </c>
      <c r="I8" s="353">
        <f t="shared" si="1"/>
        <v>126</v>
      </c>
    </row>
    <row r="9" spans="1:9" s="26" customFormat="1" ht="29.45" customHeight="1" x14ac:dyDescent="0.3">
      <c r="A9" s="13">
        <v>1</v>
      </c>
      <c r="B9" s="354" t="s">
        <v>61</v>
      </c>
      <c r="C9" s="354">
        <v>160</v>
      </c>
      <c r="D9" s="354"/>
      <c r="E9" s="354"/>
      <c r="F9" s="354">
        <v>160</v>
      </c>
      <c r="G9" s="354">
        <v>56</v>
      </c>
      <c r="H9" s="354">
        <v>1</v>
      </c>
      <c r="I9" s="354">
        <v>104</v>
      </c>
    </row>
    <row r="10" spans="1:9" s="26" customFormat="1" ht="29.45" customHeight="1" x14ac:dyDescent="0.3">
      <c r="A10" s="13">
        <v>2</v>
      </c>
      <c r="B10" s="354" t="s">
        <v>62</v>
      </c>
      <c r="C10" s="354">
        <v>11</v>
      </c>
      <c r="D10" s="354"/>
      <c r="E10" s="354"/>
      <c r="F10" s="354">
        <v>11</v>
      </c>
      <c r="G10" s="354">
        <v>4</v>
      </c>
      <c r="H10" s="354"/>
      <c r="I10" s="354">
        <v>7</v>
      </c>
    </row>
    <row r="11" spans="1:9" s="26" customFormat="1" ht="29.45" customHeight="1" x14ac:dyDescent="0.3">
      <c r="A11" s="13">
        <v>3</v>
      </c>
      <c r="B11" s="354" t="s">
        <v>30</v>
      </c>
      <c r="C11" s="354">
        <v>15</v>
      </c>
      <c r="D11" s="354"/>
      <c r="E11" s="354"/>
      <c r="F11" s="354">
        <v>15</v>
      </c>
      <c r="G11" s="354"/>
      <c r="H11" s="354"/>
      <c r="I11" s="354">
        <v>15</v>
      </c>
    </row>
    <row r="12" spans="1:9" ht="29.45" customHeight="1" x14ac:dyDescent="0.25">
      <c r="A12" s="355" t="s">
        <v>22</v>
      </c>
      <c r="B12" s="355" t="s">
        <v>674</v>
      </c>
      <c r="C12" s="356">
        <f>SUM(C13:C15)</f>
        <v>94</v>
      </c>
      <c r="D12" s="356">
        <v>0</v>
      </c>
      <c r="E12" s="356">
        <v>0</v>
      </c>
      <c r="F12" s="356">
        <f t="shared" ref="F12:I12" si="2">SUM(F13:F15)</f>
        <v>94</v>
      </c>
      <c r="G12" s="356">
        <f t="shared" si="2"/>
        <v>36</v>
      </c>
      <c r="H12" s="356">
        <f t="shared" si="2"/>
        <v>0</v>
      </c>
      <c r="I12" s="356">
        <f t="shared" si="2"/>
        <v>58</v>
      </c>
    </row>
    <row r="13" spans="1:9" s="26" customFormat="1" ht="29.45" customHeight="1" x14ac:dyDescent="0.3">
      <c r="A13" s="13">
        <v>1</v>
      </c>
      <c r="B13" s="358" t="s">
        <v>867</v>
      </c>
      <c r="C13" s="358">
        <v>71</v>
      </c>
      <c r="D13" s="359">
        <v>0</v>
      </c>
      <c r="E13" s="359">
        <v>0</v>
      </c>
      <c r="F13" s="359">
        <v>71</v>
      </c>
      <c r="G13" s="359">
        <v>26</v>
      </c>
      <c r="H13" s="359">
        <v>0</v>
      </c>
      <c r="I13" s="359">
        <f>F13-G13</f>
        <v>45</v>
      </c>
    </row>
    <row r="14" spans="1:9" s="26" customFormat="1" ht="29.45" customHeight="1" x14ac:dyDescent="0.3">
      <c r="A14" s="13">
        <v>2</v>
      </c>
      <c r="B14" s="358" t="s">
        <v>62</v>
      </c>
      <c r="C14" s="358">
        <v>17</v>
      </c>
      <c r="D14" s="357">
        <v>0</v>
      </c>
      <c r="E14" s="357">
        <v>0</v>
      </c>
      <c r="F14" s="357">
        <v>17</v>
      </c>
      <c r="G14" s="357">
        <v>10</v>
      </c>
      <c r="H14" s="357">
        <v>0</v>
      </c>
      <c r="I14" s="359">
        <f>F14-G14</f>
        <v>7</v>
      </c>
    </row>
    <row r="15" spans="1:9" s="26" customFormat="1" ht="29.45" customHeight="1" x14ac:dyDescent="0.3">
      <c r="A15" s="13">
        <v>3</v>
      </c>
      <c r="B15" s="358" t="s">
        <v>30</v>
      </c>
      <c r="C15" s="358">
        <v>6</v>
      </c>
      <c r="D15" s="357">
        <v>0</v>
      </c>
      <c r="E15" s="357">
        <v>0</v>
      </c>
      <c r="F15" s="357">
        <v>6</v>
      </c>
      <c r="G15" s="357">
        <v>0</v>
      </c>
      <c r="H15" s="357">
        <v>0</v>
      </c>
      <c r="I15" s="359">
        <f>F15-G15</f>
        <v>6</v>
      </c>
    </row>
    <row r="75" ht="39.75" customHeight="1" x14ac:dyDescent="0.25"/>
    <row r="76" ht="39.75" customHeight="1" x14ac:dyDescent="0.25"/>
    <row r="77" ht="39.75" customHeight="1" x14ac:dyDescent="0.25"/>
    <row r="78" ht="39.75" customHeight="1" x14ac:dyDescent="0.25"/>
    <row r="79" ht="39.75" customHeight="1" x14ac:dyDescent="0.25"/>
    <row r="80" ht="39.75" customHeight="1" x14ac:dyDescent="0.25"/>
    <row r="81" spans="2:9" ht="39.75" customHeight="1" x14ac:dyDescent="0.25"/>
    <row r="82" spans="2:9" ht="39.75" customHeight="1" x14ac:dyDescent="0.25"/>
    <row r="83" spans="2:9" ht="39.75" customHeight="1" x14ac:dyDescent="0.25"/>
    <row r="84" spans="2:9" ht="39.75" customHeight="1" x14ac:dyDescent="0.25"/>
    <row r="85" spans="2:9" ht="39.75" customHeight="1" x14ac:dyDescent="0.25"/>
    <row r="86" spans="2:9" ht="39.75" customHeight="1" x14ac:dyDescent="0.25"/>
    <row r="93" spans="2:9" x14ac:dyDescent="0.25">
      <c r="I93" s="25" t="s">
        <v>1</v>
      </c>
    </row>
    <row r="94" spans="2:9" ht="62.25" customHeight="1" x14ac:dyDescent="0.25"/>
    <row r="95" spans="2:9" ht="62.25" customHeight="1" x14ac:dyDescent="0.25">
      <c r="B95" s="25">
        <v>3</v>
      </c>
    </row>
    <row r="96" spans="2:9" x14ac:dyDescent="0.25">
      <c r="B96" s="25">
        <v>4</v>
      </c>
    </row>
    <row r="97" spans="2:2" x14ac:dyDescent="0.25">
      <c r="B97" s="25">
        <v>5</v>
      </c>
    </row>
    <row r="102" spans="2:2" ht="64.5" customHeight="1" x14ac:dyDescent="0.25"/>
    <row r="112" spans="2:2" x14ac:dyDescent="0.25">
      <c r="B112" s="25">
        <v>3</v>
      </c>
    </row>
    <row r="118" ht="38.25" customHeight="1" x14ac:dyDescent="0.25"/>
    <row r="119" ht="38.25" customHeight="1" x14ac:dyDescent="0.25"/>
    <row r="120" ht="38.25" customHeight="1" x14ac:dyDescent="0.25"/>
    <row r="121" ht="38.25" customHeight="1" x14ac:dyDescent="0.25"/>
    <row r="122" ht="38.25" customHeight="1" x14ac:dyDescent="0.25"/>
    <row r="123" ht="38.25" customHeight="1" x14ac:dyDescent="0.25"/>
    <row r="185" spans="12:12" x14ac:dyDescent="0.25">
      <c r="L185" s="25">
        <f>J185-K185</f>
        <v>0</v>
      </c>
    </row>
  </sheetData>
  <mergeCells count="3">
    <mergeCell ref="A3:I3"/>
    <mergeCell ref="A4:I4"/>
    <mergeCell ref="A1:I1"/>
  </mergeCells>
  <pageMargins left="0.5" right="0.5" top="0.5" bottom="0.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1"/>
  <sheetViews>
    <sheetView showZeros="0" topLeftCell="A219" zoomScale="85" zoomScaleNormal="85" zoomScaleSheetLayoutView="70" workbookViewId="0">
      <selection activeCell="L341" sqref="L341"/>
    </sheetView>
  </sheetViews>
  <sheetFormatPr defaultColWidth="12" defaultRowHeight="15" customHeight="1" x14ac:dyDescent="0.25"/>
  <cols>
    <col min="1" max="1" width="6.7109375" style="131" customWidth="1"/>
    <col min="2" max="2" width="39.7109375" style="131" customWidth="1"/>
    <col min="3" max="3" width="9.42578125" style="131" hidden="1" customWidth="1"/>
    <col min="4" max="4" width="8.7109375" style="131" hidden="1" customWidth="1"/>
    <col min="5" max="6" width="8" style="131" hidden="1" customWidth="1"/>
    <col min="7" max="7" width="9.140625" style="131" customWidth="1"/>
    <col min="8" max="8" width="8.7109375" style="131" customWidth="1"/>
    <col min="9" max="9" width="8.42578125" style="131" customWidth="1"/>
    <col min="10" max="10" width="10.5703125" style="131" customWidth="1"/>
    <col min="11" max="11" width="8.42578125" style="131" customWidth="1"/>
    <col min="12" max="12" width="8.28515625" style="131" customWidth="1"/>
    <col min="13" max="13" width="7.42578125" style="131" customWidth="1"/>
    <col min="14" max="14" width="10.5703125" style="137" customWidth="1"/>
    <col min="15" max="16384" width="12" style="131"/>
  </cols>
  <sheetData>
    <row r="1" spans="1:14" ht="15.95" customHeight="1" x14ac:dyDescent="0.25">
      <c r="A1" s="586" t="s">
        <v>228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4" ht="9.6" customHeight="1" x14ac:dyDescent="0.25">
      <c r="A2" s="130"/>
      <c r="B2" s="130"/>
      <c r="C2" s="132"/>
      <c r="D2" s="132"/>
      <c r="E2" s="132"/>
      <c r="F2" s="130"/>
      <c r="G2" s="130"/>
      <c r="H2" s="130"/>
      <c r="I2" s="130"/>
      <c r="J2" s="130"/>
      <c r="K2" s="130"/>
      <c r="L2" s="130"/>
      <c r="M2" s="130"/>
      <c r="N2" s="133"/>
    </row>
    <row r="3" spans="1:14" ht="45.95" customHeight="1" x14ac:dyDescent="0.25">
      <c r="A3" s="587" t="s">
        <v>203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</row>
    <row r="4" spans="1:14" ht="15.95" customHeight="1" x14ac:dyDescent="0.25">
      <c r="A4" s="588" t="s">
        <v>224</v>
      </c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</row>
    <row r="5" spans="1:14" ht="15.95" customHeight="1" x14ac:dyDescent="0.25">
      <c r="A5" s="134"/>
      <c r="B5" s="134"/>
      <c r="C5" s="135"/>
      <c r="D5" s="135"/>
      <c r="E5" s="135"/>
      <c r="F5" s="135"/>
      <c r="G5" s="136"/>
      <c r="H5" s="135"/>
      <c r="I5" s="135"/>
      <c r="J5" s="135"/>
    </row>
    <row r="6" spans="1:14" ht="39.6" customHeight="1" x14ac:dyDescent="0.25">
      <c r="A6" s="590" t="s">
        <v>204</v>
      </c>
      <c r="B6" s="590" t="s">
        <v>5</v>
      </c>
      <c r="C6" s="590" t="s">
        <v>205</v>
      </c>
      <c r="D6" s="592"/>
      <c r="E6" s="592"/>
      <c r="F6" s="592"/>
      <c r="G6" s="590" t="s">
        <v>206</v>
      </c>
      <c r="H6" s="590"/>
      <c r="I6" s="590"/>
      <c r="J6" s="590"/>
      <c r="K6" s="590" t="s">
        <v>207</v>
      </c>
      <c r="L6" s="593"/>
      <c r="M6" s="593"/>
      <c r="N6" s="593"/>
    </row>
    <row r="7" spans="1:14" s="139" customFormat="1" ht="47.1" customHeight="1" x14ac:dyDescent="0.25">
      <c r="A7" s="590"/>
      <c r="B7" s="591"/>
      <c r="C7" s="138" t="s">
        <v>208</v>
      </c>
      <c r="D7" s="138" t="s">
        <v>209</v>
      </c>
      <c r="E7" s="138" t="s">
        <v>210</v>
      </c>
      <c r="F7" s="138" t="s">
        <v>211</v>
      </c>
      <c r="G7" s="138" t="s">
        <v>212</v>
      </c>
      <c r="H7" s="138" t="s">
        <v>213</v>
      </c>
      <c r="I7" s="138" t="s">
        <v>214</v>
      </c>
      <c r="J7" s="138" t="s">
        <v>211</v>
      </c>
      <c r="K7" s="138" t="s">
        <v>208</v>
      </c>
      <c r="L7" s="138" t="s">
        <v>209</v>
      </c>
      <c r="M7" s="138" t="s">
        <v>214</v>
      </c>
      <c r="N7" s="138" t="s">
        <v>215</v>
      </c>
    </row>
    <row r="8" spans="1:14" ht="15.75" x14ac:dyDescent="0.25">
      <c r="A8" s="140"/>
      <c r="B8" s="140">
        <v>1</v>
      </c>
      <c r="C8" s="140">
        <v>2</v>
      </c>
      <c r="D8" s="140">
        <v>3</v>
      </c>
      <c r="E8" s="140">
        <v>4</v>
      </c>
      <c r="F8" s="140">
        <v>5</v>
      </c>
      <c r="G8" s="140">
        <v>6</v>
      </c>
      <c r="H8" s="140">
        <v>7</v>
      </c>
      <c r="I8" s="140">
        <v>8</v>
      </c>
      <c r="J8" s="140">
        <v>9</v>
      </c>
      <c r="K8" s="140">
        <v>10</v>
      </c>
      <c r="L8" s="140">
        <v>11</v>
      </c>
      <c r="M8" s="140">
        <v>12</v>
      </c>
      <c r="N8" s="141">
        <v>13</v>
      </c>
    </row>
    <row r="9" spans="1:14" ht="15.75" x14ac:dyDescent="0.25">
      <c r="A9" s="142"/>
      <c r="B9" s="143" t="s">
        <v>673</v>
      </c>
      <c r="C9" s="433"/>
      <c r="D9" s="433"/>
      <c r="E9" s="433"/>
      <c r="F9" s="433"/>
      <c r="G9" s="433"/>
      <c r="H9" s="433"/>
      <c r="I9" s="433"/>
      <c r="J9" s="433"/>
      <c r="K9" s="433"/>
      <c r="L9" s="584"/>
      <c r="M9" s="584"/>
      <c r="N9" s="584"/>
    </row>
    <row r="10" spans="1:14" s="137" customFormat="1" ht="22.9" customHeight="1" x14ac:dyDescent="0.25">
      <c r="A10" s="144" t="s">
        <v>64</v>
      </c>
      <c r="B10" s="432" t="s">
        <v>216</v>
      </c>
      <c r="C10" s="435">
        <f>SUM(C11,C24,C35,C46,C54,C68,C80,C93,C105,C126,C141,C157,C168,C182,C198)</f>
        <v>2096</v>
      </c>
      <c r="D10" s="435">
        <f t="shared" ref="D10:N10" si="0">SUM(D11,D24,D35,D46,D54,D68,D80,D93,D105,D126,D141,D157,D168,D182,D198)</f>
        <v>1899</v>
      </c>
      <c r="E10" s="435">
        <f t="shared" si="0"/>
        <v>0</v>
      </c>
      <c r="F10" s="435">
        <f t="shared" si="0"/>
        <v>2496</v>
      </c>
      <c r="G10" s="435">
        <f t="shared" si="0"/>
        <v>1961</v>
      </c>
      <c r="H10" s="435">
        <f t="shared" si="0"/>
        <v>1740</v>
      </c>
      <c r="I10" s="435">
        <f t="shared" si="0"/>
        <v>0</v>
      </c>
      <c r="J10" s="435">
        <f t="shared" si="0"/>
        <v>1783</v>
      </c>
      <c r="K10" s="435">
        <f t="shared" si="0"/>
        <v>370</v>
      </c>
      <c r="L10" s="435">
        <f t="shared" si="0"/>
        <v>229</v>
      </c>
      <c r="M10" s="435">
        <f t="shared" si="0"/>
        <v>0</v>
      </c>
      <c r="N10" s="435">
        <f t="shared" si="0"/>
        <v>1783</v>
      </c>
    </row>
    <row r="11" spans="1:14" s="376" customFormat="1" ht="18.75" hidden="1" x14ac:dyDescent="0.3">
      <c r="A11" s="373" t="s">
        <v>19</v>
      </c>
      <c r="B11" s="374" t="s">
        <v>231</v>
      </c>
      <c r="C11" s="434">
        <f>SUM(C12:C23)</f>
        <v>135</v>
      </c>
      <c r="D11" s="434">
        <f t="shared" ref="D11:N11" si="1">SUM(D12:D23)</f>
        <v>112</v>
      </c>
      <c r="E11" s="434">
        <f t="shared" si="1"/>
        <v>0</v>
      </c>
      <c r="F11" s="434">
        <f t="shared" si="1"/>
        <v>151</v>
      </c>
      <c r="G11" s="434">
        <f t="shared" si="1"/>
        <v>127</v>
      </c>
      <c r="H11" s="434">
        <f t="shared" si="1"/>
        <v>111</v>
      </c>
      <c r="I11" s="434">
        <f t="shared" si="1"/>
        <v>0</v>
      </c>
      <c r="J11" s="434">
        <f t="shared" si="1"/>
        <v>119</v>
      </c>
      <c r="K11" s="434">
        <f t="shared" si="1"/>
        <v>20</v>
      </c>
      <c r="L11" s="434">
        <f t="shared" si="1"/>
        <v>5</v>
      </c>
      <c r="M11" s="434">
        <f t="shared" si="1"/>
        <v>0</v>
      </c>
      <c r="N11" s="434">
        <f t="shared" si="1"/>
        <v>119</v>
      </c>
    </row>
    <row r="12" spans="1:14" s="376" customFormat="1" ht="18.75" hidden="1" x14ac:dyDescent="0.3">
      <c r="A12" s="377">
        <v>1</v>
      </c>
      <c r="B12" s="378" t="s">
        <v>893</v>
      </c>
      <c r="C12" s="379">
        <v>12</v>
      </c>
      <c r="D12" s="379">
        <v>10</v>
      </c>
      <c r="E12" s="379"/>
      <c r="F12" s="379">
        <v>14</v>
      </c>
      <c r="G12" s="379">
        <v>11</v>
      </c>
      <c r="H12" s="379">
        <v>10</v>
      </c>
      <c r="I12" s="379"/>
      <c r="J12" s="379">
        <v>12</v>
      </c>
      <c r="K12" s="380"/>
      <c r="L12" s="380"/>
      <c r="M12" s="380"/>
      <c r="N12" s="379">
        <v>12</v>
      </c>
    </row>
    <row r="13" spans="1:14" s="376" customFormat="1" ht="18.75" hidden="1" x14ac:dyDescent="0.3">
      <c r="A13" s="377">
        <v>2</v>
      </c>
      <c r="B13" s="381" t="s">
        <v>894</v>
      </c>
      <c r="C13" s="379">
        <v>12</v>
      </c>
      <c r="D13" s="379">
        <v>10</v>
      </c>
      <c r="E13" s="379"/>
      <c r="F13" s="379">
        <v>14</v>
      </c>
      <c r="G13" s="379">
        <v>10</v>
      </c>
      <c r="H13" s="379">
        <v>10</v>
      </c>
      <c r="I13" s="379"/>
      <c r="J13" s="379">
        <v>11</v>
      </c>
      <c r="K13" s="382">
        <v>4</v>
      </c>
      <c r="L13" s="382"/>
      <c r="M13" s="380"/>
      <c r="N13" s="379">
        <v>11</v>
      </c>
    </row>
    <row r="14" spans="1:14" s="376" customFormat="1" ht="18.75" hidden="1" x14ac:dyDescent="0.3">
      <c r="A14" s="377">
        <v>3</v>
      </c>
      <c r="B14" s="383" t="s">
        <v>895</v>
      </c>
      <c r="C14" s="379">
        <v>12</v>
      </c>
      <c r="D14" s="379">
        <v>10</v>
      </c>
      <c r="E14" s="379"/>
      <c r="F14" s="379">
        <v>14</v>
      </c>
      <c r="G14" s="379">
        <v>11</v>
      </c>
      <c r="H14" s="379">
        <v>10</v>
      </c>
      <c r="I14" s="379"/>
      <c r="J14" s="379">
        <v>10</v>
      </c>
      <c r="K14" s="382">
        <v>2</v>
      </c>
      <c r="L14" s="382"/>
      <c r="M14" s="380"/>
      <c r="N14" s="379">
        <v>10</v>
      </c>
    </row>
    <row r="15" spans="1:14" s="376" customFormat="1" ht="18.75" hidden="1" x14ac:dyDescent="0.3">
      <c r="A15" s="377">
        <v>4</v>
      </c>
      <c r="B15" s="384" t="s">
        <v>896</v>
      </c>
      <c r="C15" s="379">
        <v>11</v>
      </c>
      <c r="D15" s="379">
        <v>9</v>
      </c>
      <c r="E15" s="379"/>
      <c r="F15" s="379">
        <v>12</v>
      </c>
      <c r="G15" s="379">
        <v>10</v>
      </c>
      <c r="H15" s="379">
        <v>9</v>
      </c>
      <c r="I15" s="379"/>
      <c r="J15" s="379">
        <v>8</v>
      </c>
      <c r="K15" s="382">
        <v>1</v>
      </c>
      <c r="L15" s="382">
        <v>2</v>
      </c>
      <c r="M15" s="380"/>
      <c r="N15" s="379">
        <v>8</v>
      </c>
    </row>
    <row r="16" spans="1:14" s="376" customFormat="1" ht="18.75" hidden="1" x14ac:dyDescent="0.3">
      <c r="A16" s="377">
        <v>5</v>
      </c>
      <c r="B16" s="383" t="s">
        <v>897</v>
      </c>
      <c r="C16" s="379">
        <v>11</v>
      </c>
      <c r="D16" s="379">
        <v>9</v>
      </c>
      <c r="E16" s="379"/>
      <c r="F16" s="379">
        <v>12</v>
      </c>
      <c r="G16" s="379">
        <v>11</v>
      </c>
      <c r="H16" s="379">
        <v>8</v>
      </c>
      <c r="I16" s="379"/>
      <c r="J16" s="379">
        <v>9</v>
      </c>
      <c r="K16" s="382">
        <v>1</v>
      </c>
      <c r="L16" s="382"/>
      <c r="M16" s="380"/>
      <c r="N16" s="379">
        <v>9</v>
      </c>
    </row>
    <row r="17" spans="1:14" s="376" customFormat="1" ht="18.75" hidden="1" x14ac:dyDescent="0.3">
      <c r="A17" s="377">
        <v>6</v>
      </c>
      <c r="B17" s="383" t="s">
        <v>898</v>
      </c>
      <c r="C17" s="379">
        <v>11</v>
      </c>
      <c r="D17" s="379">
        <v>9</v>
      </c>
      <c r="E17" s="379"/>
      <c r="F17" s="379">
        <v>12</v>
      </c>
      <c r="G17" s="379">
        <v>11</v>
      </c>
      <c r="H17" s="379">
        <v>9</v>
      </c>
      <c r="I17" s="379"/>
      <c r="J17" s="379">
        <v>10</v>
      </c>
      <c r="K17" s="382">
        <v>2</v>
      </c>
      <c r="L17" s="382">
        <v>1</v>
      </c>
      <c r="M17" s="380"/>
      <c r="N17" s="379">
        <v>10</v>
      </c>
    </row>
    <row r="18" spans="1:14" s="385" customFormat="1" ht="18.75" hidden="1" x14ac:dyDescent="0.3">
      <c r="A18" s="377">
        <v>7</v>
      </c>
      <c r="B18" s="384" t="s">
        <v>899</v>
      </c>
      <c r="C18" s="379">
        <v>11</v>
      </c>
      <c r="D18" s="379">
        <v>9</v>
      </c>
      <c r="E18" s="379"/>
      <c r="F18" s="379">
        <v>12</v>
      </c>
      <c r="G18" s="379">
        <v>11</v>
      </c>
      <c r="H18" s="379">
        <v>9</v>
      </c>
      <c r="I18" s="379"/>
      <c r="J18" s="379">
        <v>11</v>
      </c>
      <c r="K18" s="382">
        <v>1</v>
      </c>
      <c r="L18" s="382"/>
      <c r="M18" s="380"/>
      <c r="N18" s="379">
        <v>11</v>
      </c>
    </row>
    <row r="19" spans="1:14" s="385" customFormat="1" ht="18.75" hidden="1" x14ac:dyDescent="0.3">
      <c r="A19" s="377">
        <v>8</v>
      </c>
      <c r="B19" s="384" t="s">
        <v>900</v>
      </c>
      <c r="C19" s="379">
        <v>11</v>
      </c>
      <c r="D19" s="379">
        <v>9</v>
      </c>
      <c r="E19" s="379"/>
      <c r="F19" s="379">
        <v>12</v>
      </c>
      <c r="G19" s="379">
        <v>10</v>
      </c>
      <c r="H19" s="379">
        <v>9</v>
      </c>
      <c r="I19" s="379"/>
      <c r="J19" s="379">
        <v>11</v>
      </c>
      <c r="K19" s="382">
        <v>2</v>
      </c>
      <c r="L19" s="382"/>
      <c r="M19" s="380"/>
      <c r="N19" s="379">
        <v>11</v>
      </c>
    </row>
    <row r="20" spans="1:14" s="385" customFormat="1" ht="18.75" hidden="1" x14ac:dyDescent="0.3">
      <c r="A20" s="377">
        <v>9</v>
      </c>
      <c r="B20" s="384" t="s">
        <v>901</v>
      </c>
      <c r="C20" s="379">
        <v>11</v>
      </c>
      <c r="D20" s="379">
        <v>10</v>
      </c>
      <c r="E20" s="379"/>
      <c r="F20" s="379">
        <v>13</v>
      </c>
      <c r="G20" s="379">
        <v>10</v>
      </c>
      <c r="H20" s="379">
        <v>10</v>
      </c>
      <c r="I20" s="379"/>
      <c r="J20" s="379">
        <v>11</v>
      </c>
      <c r="K20" s="382">
        <v>2</v>
      </c>
      <c r="L20" s="382">
        <v>2</v>
      </c>
      <c r="M20" s="380"/>
      <c r="N20" s="379">
        <v>11</v>
      </c>
    </row>
    <row r="21" spans="1:14" s="376" customFormat="1" ht="18.75" hidden="1" x14ac:dyDescent="0.3">
      <c r="A21" s="377">
        <v>10</v>
      </c>
      <c r="B21" s="384" t="s">
        <v>902</v>
      </c>
      <c r="C21" s="379">
        <v>11</v>
      </c>
      <c r="D21" s="379">
        <v>9</v>
      </c>
      <c r="E21" s="379"/>
      <c r="F21" s="379">
        <v>12</v>
      </c>
      <c r="G21" s="379">
        <v>11</v>
      </c>
      <c r="H21" s="379">
        <v>9</v>
      </c>
      <c r="I21" s="379"/>
      <c r="J21" s="379">
        <v>10</v>
      </c>
      <c r="K21" s="382">
        <v>2</v>
      </c>
      <c r="L21" s="382"/>
      <c r="M21" s="380"/>
      <c r="N21" s="379">
        <v>10</v>
      </c>
    </row>
    <row r="22" spans="1:14" s="385" customFormat="1" ht="18.75" hidden="1" x14ac:dyDescent="0.3">
      <c r="A22" s="377">
        <v>11</v>
      </c>
      <c r="B22" s="386" t="s">
        <v>903</v>
      </c>
      <c r="C22" s="379">
        <v>11</v>
      </c>
      <c r="D22" s="379">
        <v>9</v>
      </c>
      <c r="E22" s="379"/>
      <c r="F22" s="379">
        <v>12</v>
      </c>
      <c r="G22" s="379">
        <v>11</v>
      </c>
      <c r="H22" s="379">
        <v>9</v>
      </c>
      <c r="I22" s="379"/>
      <c r="J22" s="379">
        <v>10</v>
      </c>
      <c r="K22" s="382">
        <v>1</v>
      </c>
      <c r="L22" s="382"/>
      <c r="M22" s="380"/>
      <c r="N22" s="379">
        <v>10</v>
      </c>
    </row>
    <row r="23" spans="1:14" s="376" customFormat="1" ht="18.75" hidden="1" x14ac:dyDescent="0.3">
      <c r="A23" s="377">
        <v>12</v>
      </c>
      <c r="B23" s="381" t="s">
        <v>904</v>
      </c>
      <c r="C23" s="379">
        <v>11</v>
      </c>
      <c r="D23" s="379">
        <v>9</v>
      </c>
      <c r="E23" s="379"/>
      <c r="F23" s="379">
        <v>12</v>
      </c>
      <c r="G23" s="379">
        <v>10</v>
      </c>
      <c r="H23" s="379">
        <v>9</v>
      </c>
      <c r="I23" s="379"/>
      <c r="J23" s="379">
        <v>6</v>
      </c>
      <c r="K23" s="382">
        <v>2</v>
      </c>
      <c r="L23" s="382"/>
      <c r="M23" s="380"/>
      <c r="N23" s="379">
        <v>6</v>
      </c>
    </row>
    <row r="24" spans="1:14" s="376" customFormat="1" ht="18.75" hidden="1" x14ac:dyDescent="0.3">
      <c r="A24" s="373" t="s">
        <v>22</v>
      </c>
      <c r="B24" s="387" t="s">
        <v>247</v>
      </c>
      <c r="C24" s="388">
        <f>SUM(C25:C34)</f>
        <v>115</v>
      </c>
      <c r="D24" s="388">
        <f t="shared" ref="D24:N24" si="2">SUM(D25:D34)</f>
        <v>96</v>
      </c>
      <c r="E24" s="388">
        <f t="shared" si="2"/>
        <v>0</v>
      </c>
      <c r="F24" s="388">
        <f t="shared" si="2"/>
        <v>131</v>
      </c>
      <c r="G24" s="388">
        <f t="shared" si="2"/>
        <v>109</v>
      </c>
      <c r="H24" s="388">
        <f t="shared" si="2"/>
        <v>89</v>
      </c>
      <c r="I24" s="388">
        <f t="shared" si="2"/>
        <v>0</v>
      </c>
      <c r="J24" s="388">
        <f t="shared" si="2"/>
        <v>94</v>
      </c>
      <c r="K24" s="388">
        <f t="shared" si="2"/>
        <v>22</v>
      </c>
      <c r="L24" s="388">
        <f t="shared" si="2"/>
        <v>3</v>
      </c>
      <c r="M24" s="388">
        <f t="shared" si="2"/>
        <v>0</v>
      </c>
      <c r="N24" s="388">
        <f t="shared" si="2"/>
        <v>94</v>
      </c>
    </row>
    <row r="25" spans="1:14" s="385" customFormat="1" ht="18.75" hidden="1" x14ac:dyDescent="0.3">
      <c r="A25" s="377">
        <v>1</v>
      </c>
      <c r="B25" s="368" t="s">
        <v>461</v>
      </c>
      <c r="C25" s="389">
        <v>12</v>
      </c>
      <c r="D25" s="389">
        <v>10</v>
      </c>
      <c r="E25" s="389"/>
      <c r="F25" s="389">
        <v>14</v>
      </c>
      <c r="G25" s="389">
        <v>11</v>
      </c>
      <c r="H25" s="389">
        <v>10</v>
      </c>
      <c r="I25" s="389"/>
      <c r="J25" s="389">
        <v>8</v>
      </c>
      <c r="K25" s="389">
        <v>4</v>
      </c>
      <c r="L25" s="389">
        <v>0</v>
      </c>
      <c r="M25" s="389"/>
      <c r="N25" s="389">
        <v>8</v>
      </c>
    </row>
    <row r="26" spans="1:14" s="385" customFormat="1" ht="18.75" hidden="1" x14ac:dyDescent="0.3">
      <c r="A26" s="377">
        <v>2</v>
      </c>
      <c r="B26" s="390" t="s">
        <v>465</v>
      </c>
      <c r="C26" s="389">
        <v>12</v>
      </c>
      <c r="D26" s="389">
        <v>10</v>
      </c>
      <c r="E26" s="389"/>
      <c r="F26" s="389">
        <v>14</v>
      </c>
      <c r="G26" s="389">
        <v>11</v>
      </c>
      <c r="H26" s="389">
        <v>8</v>
      </c>
      <c r="I26" s="389"/>
      <c r="J26" s="389">
        <v>10</v>
      </c>
      <c r="K26" s="389">
        <v>5</v>
      </c>
      <c r="L26" s="389">
        <v>0</v>
      </c>
      <c r="M26" s="389"/>
      <c r="N26" s="389">
        <v>10</v>
      </c>
    </row>
    <row r="27" spans="1:14" s="385" customFormat="1" ht="18.75" hidden="1" x14ac:dyDescent="0.3">
      <c r="A27" s="377">
        <v>3</v>
      </c>
      <c r="B27" s="390" t="s">
        <v>905</v>
      </c>
      <c r="C27" s="389">
        <v>12</v>
      </c>
      <c r="D27" s="389">
        <v>10</v>
      </c>
      <c r="E27" s="389"/>
      <c r="F27" s="389">
        <v>14</v>
      </c>
      <c r="G27" s="389">
        <v>11</v>
      </c>
      <c r="H27" s="389">
        <v>9</v>
      </c>
      <c r="I27" s="389"/>
      <c r="J27" s="389">
        <v>10</v>
      </c>
      <c r="K27" s="389">
        <v>3</v>
      </c>
      <c r="L27" s="389">
        <v>0</v>
      </c>
      <c r="M27" s="389"/>
      <c r="N27" s="389">
        <v>10</v>
      </c>
    </row>
    <row r="28" spans="1:14" s="385" customFormat="1" ht="18.75" hidden="1" x14ac:dyDescent="0.3">
      <c r="A28" s="377">
        <v>4</v>
      </c>
      <c r="B28" s="390" t="s">
        <v>906</v>
      </c>
      <c r="C28" s="389">
        <v>12</v>
      </c>
      <c r="D28" s="389">
        <v>10</v>
      </c>
      <c r="E28" s="389"/>
      <c r="F28" s="389">
        <v>14</v>
      </c>
      <c r="G28" s="389">
        <v>11</v>
      </c>
      <c r="H28" s="389">
        <v>9</v>
      </c>
      <c r="I28" s="389"/>
      <c r="J28" s="389">
        <v>12</v>
      </c>
      <c r="K28" s="389">
        <v>2</v>
      </c>
      <c r="L28" s="389">
        <v>0</v>
      </c>
      <c r="M28" s="389"/>
      <c r="N28" s="389">
        <v>12</v>
      </c>
    </row>
    <row r="29" spans="1:14" s="385" customFormat="1" ht="18.75" hidden="1" x14ac:dyDescent="0.3">
      <c r="A29" s="377">
        <v>5</v>
      </c>
      <c r="B29" s="390" t="s">
        <v>466</v>
      </c>
      <c r="C29" s="389">
        <v>12</v>
      </c>
      <c r="D29" s="389">
        <v>10</v>
      </c>
      <c r="E29" s="389"/>
      <c r="F29" s="389">
        <v>14</v>
      </c>
      <c r="G29" s="389">
        <v>11</v>
      </c>
      <c r="H29" s="389">
        <v>9</v>
      </c>
      <c r="I29" s="389"/>
      <c r="J29" s="389">
        <v>9</v>
      </c>
      <c r="K29" s="389">
        <v>2</v>
      </c>
      <c r="L29" s="389">
        <v>0</v>
      </c>
      <c r="M29" s="389"/>
      <c r="N29" s="389">
        <v>9</v>
      </c>
    </row>
    <row r="30" spans="1:14" s="385" customFormat="1" ht="18.75" hidden="1" x14ac:dyDescent="0.3">
      <c r="A30" s="377">
        <v>6</v>
      </c>
      <c r="B30" s="390" t="s">
        <v>907</v>
      </c>
      <c r="C30" s="389">
        <v>11</v>
      </c>
      <c r="D30" s="389">
        <v>9</v>
      </c>
      <c r="E30" s="389"/>
      <c r="F30" s="389">
        <v>12</v>
      </c>
      <c r="G30" s="389">
        <v>11</v>
      </c>
      <c r="H30" s="389">
        <v>9</v>
      </c>
      <c r="I30" s="389"/>
      <c r="J30" s="389">
        <v>10</v>
      </c>
      <c r="K30" s="389">
        <v>1</v>
      </c>
      <c r="L30" s="389">
        <v>0</v>
      </c>
      <c r="M30" s="389"/>
      <c r="N30" s="389">
        <v>10</v>
      </c>
    </row>
    <row r="31" spans="1:14" s="385" customFormat="1" ht="18.75" hidden="1" x14ac:dyDescent="0.3">
      <c r="A31" s="377">
        <v>7</v>
      </c>
      <c r="B31" s="390" t="s">
        <v>908</v>
      </c>
      <c r="C31" s="389">
        <v>11</v>
      </c>
      <c r="D31" s="389">
        <v>9</v>
      </c>
      <c r="E31" s="389"/>
      <c r="F31" s="389">
        <v>12</v>
      </c>
      <c r="G31" s="389">
        <v>11</v>
      </c>
      <c r="H31" s="389">
        <v>9</v>
      </c>
      <c r="I31" s="389"/>
      <c r="J31" s="389">
        <v>8</v>
      </c>
      <c r="K31" s="389">
        <v>0</v>
      </c>
      <c r="L31" s="389">
        <v>0</v>
      </c>
      <c r="M31" s="389"/>
      <c r="N31" s="389">
        <v>8</v>
      </c>
    </row>
    <row r="32" spans="1:14" s="385" customFormat="1" ht="18.75" hidden="1" x14ac:dyDescent="0.3">
      <c r="A32" s="377">
        <v>8</v>
      </c>
      <c r="B32" s="390" t="s">
        <v>909</v>
      </c>
      <c r="C32" s="389">
        <v>11</v>
      </c>
      <c r="D32" s="389">
        <v>9</v>
      </c>
      <c r="E32" s="389"/>
      <c r="F32" s="389">
        <v>12</v>
      </c>
      <c r="G32" s="389">
        <v>10</v>
      </c>
      <c r="H32" s="389">
        <v>9</v>
      </c>
      <c r="I32" s="389"/>
      <c r="J32" s="389">
        <v>10</v>
      </c>
      <c r="K32" s="389">
        <v>1</v>
      </c>
      <c r="L32" s="389">
        <v>3</v>
      </c>
      <c r="M32" s="389"/>
      <c r="N32" s="389">
        <v>10</v>
      </c>
    </row>
    <row r="33" spans="1:14" s="385" customFormat="1" ht="18.75" hidden="1" x14ac:dyDescent="0.3">
      <c r="A33" s="377">
        <v>9</v>
      </c>
      <c r="B33" s="390" t="s">
        <v>462</v>
      </c>
      <c r="C33" s="389">
        <v>11</v>
      </c>
      <c r="D33" s="389">
        <v>9</v>
      </c>
      <c r="E33" s="389"/>
      <c r="F33" s="389">
        <v>12</v>
      </c>
      <c r="G33" s="389">
        <v>11</v>
      </c>
      <c r="H33" s="389">
        <v>8</v>
      </c>
      <c r="I33" s="389"/>
      <c r="J33" s="389">
        <v>9</v>
      </c>
      <c r="K33" s="389">
        <v>1</v>
      </c>
      <c r="L33" s="389">
        <v>0</v>
      </c>
      <c r="M33" s="389"/>
      <c r="N33" s="389">
        <v>9</v>
      </c>
    </row>
    <row r="34" spans="1:14" s="385" customFormat="1" ht="18.75" hidden="1" x14ac:dyDescent="0.3">
      <c r="A34" s="377">
        <v>10</v>
      </c>
      <c r="B34" s="368" t="s">
        <v>464</v>
      </c>
      <c r="C34" s="389">
        <v>11</v>
      </c>
      <c r="D34" s="389">
        <v>10</v>
      </c>
      <c r="E34" s="389"/>
      <c r="F34" s="389">
        <v>13</v>
      </c>
      <c r="G34" s="389">
        <v>11</v>
      </c>
      <c r="H34" s="389">
        <v>9</v>
      </c>
      <c r="I34" s="389"/>
      <c r="J34" s="389">
        <v>8</v>
      </c>
      <c r="K34" s="389">
        <v>3</v>
      </c>
      <c r="L34" s="389">
        <v>0</v>
      </c>
      <c r="M34" s="389"/>
      <c r="N34" s="389">
        <v>8</v>
      </c>
    </row>
    <row r="35" spans="1:14" s="392" customFormat="1" ht="32.25" hidden="1" customHeight="1" x14ac:dyDescent="0.3">
      <c r="A35" s="373" t="s">
        <v>31</v>
      </c>
      <c r="B35" s="387" t="s">
        <v>259</v>
      </c>
      <c r="C35" s="391">
        <f t="shared" ref="C35:N35" si="3">C36+C42</f>
        <v>93</v>
      </c>
      <c r="D35" s="391">
        <f t="shared" si="3"/>
        <v>84</v>
      </c>
      <c r="E35" s="391">
        <f t="shared" si="3"/>
        <v>0</v>
      </c>
      <c r="F35" s="391">
        <f t="shared" si="3"/>
        <v>110</v>
      </c>
      <c r="G35" s="391">
        <f t="shared" si="3"/>
        <v>85</v>
      </c>
      <c r="H35" s="391">
        <f t="shared" si="3"/>
        <v>80</v>
      </c>
      <c r="I35" s="391">
        <f t="shared" si="3"/>
        <v>0</v>
      </c>
      <c r="J35" s="391">
        <f t="shared" si="3"/>
        <v>76</v>
      </c>
      <c r="K35" s="391">
        <f t="shared" si="3"/>
        <v>11</v>
      </c>
      <c r="L35" s="391">
        <f t="shared" si="3"/>
        <v>13</v>
      </c>
      <c r="M35" s="391">
        <f t="shared" si="3"/>
        <v>0</v>
      </c>
      <c r="N35" s="391">
        <f t="shared" si="3"/>
        <v>76</v>
      </c>
    </row>
    <row r="36" spans="1:14" s="392" customFormat="1" ht="18.75" hidden="1" x14ac:dyDescent="0.3">
      <c r="A36" s="373">
        <v>1</v>
      </c>
      <c r="B36" s="387" t="s">
        <v>910</v>
      </c>
      <c r="C36" s="391">
        <f>SUM(C37:C41)</f>
        <v>59</v>
      </c>
      <c r="D36" s="391">
        <f t="shared" ref="D36:N36" si="4">SUM(D37:D41)</f>
        <v>50</v>
      </c>
      <c r="E36" s="391">
        <f t="shared" si="4"/>
        <v>0</v>
      </c>
      <c r="F36" s="391">
        <f t="shared" si="4"/>
        <v>69</v>
      </c>
      <c r="G36" s="391">
        <f t="shared" si="4"/>
        <v>54</v>
      </c>
      <c r="H36" s="391">
        <f t="shared" si="4"/>
        <v>47</v>
      </c>
      <c r="I36" s="391">
        <f t="shared" si="4"/>
        <v>0</v>
      </c>
      <c r="J36" s="391">
        <f t="shared" si="4"/>
        <v>47</v>
      </c>
      <c r="K36" s="391">
        <f t="shared" si="4"/>
        <v>7</v>
      </c>
      <c r="L36" s="391">
        <f t="shared" si="4"/>
        <v>8</v>
      </c>
      <c r="M36" s="391">
        <f t="shared" si="4"/>
        <v>0</v>
      </c>
      <c r="N36" s="391">
        <f t="shared" si="4"/>
        <v>47</v>
      </c>
    </row>
    <row r="37" spans="1:14" s="398" customFormat="1" ht="18.75" hidden="1" x14ac:dyDescent="0.3">
      <c r="A37" s="393">
        <v>1</v>
      </c>
      <c r="B37" s="368" t="s">
        <v>911</v>
      </c>
      <c r="C37" s="394">
        <v>12</v>
      </c>
      <c r="D37" s="394">
        <v>10</v>
      </c>
      <c r="E37" s="395">
        <v>0</v>
      </c>
      <c r="F37" s="396">
        <v>14</v>
      </c>
      <c r="G37" s="397">
        <v>11</v>
      </c>
      <c r="H37" s="397">
        <v>10</v>
      </c>
      <c r="I37" s="395">
        <v>0</v>
      </c>
      <c r="J37" s="395">
        <v>10</v>
      </c>
      <c r="K37" s="395">
        <v>2</v>
      </c>
      <c r="L37" s="395"/>
      <c r="M37" s="395"/>
      <c r="N37" s="395">
        <v>10</v>
      </c>
    </row>
    <row r="38" spans="1:14" s="398" customFormat="1" ht="18.75" hidden="1" x14ac:dyDescent="0.3">
      <c r="A38" s="393">
        <v>2</v>
      </c>
      <c r="B38" s="399" t="s">
        <v>912</v>
      </c>
      <c r="C38" s="394">
        <v>11</v>
      </c>
      <c r="D38" s="394">
        <v>10</v>
      </c>
      <c r="E38" s="395">
        <v>0</v>
      </c>
      <c r="F38" s="396">
        <v>13</v>
      </c>
      <c r="G38" s="397">
        <v>11</v>
      </c>
      <c r="H38" s="397">
        <v>10</v>
      </c>
      <c r="I38" s="395">
        <v>0</v>
      </c>
      <c r="J38" s="395">
        <v>9</v>
      </c>
      <c r="K38" s="395"/>
      <c r="L38" s="395">
        <v>2</v>
      </c>
      <c r="M38" s="395"/>
      <c r="N38" s="395">
        <v>9</v>
      </c>
    </row>
    <row r="39" spans="1:14" s="398" customFormat="1" ht="18.75" hidden="1" x14ac:dyDescent="0.3">
      <c r="A39" s="393">
        <v>3</v>
      </c>
      <c r="B39" s="399" t="s">
        <v>913</v>
      </c>
      <c r="C39" s="394">
        <v>12</v>
      </c>
      <c r="D39" s="394">
        <v>10</v>
      </c>
      <c r="E39" s="395">
        <v>0</v>
      </c>
      <c r="F39" s="396">
        <v>14</v>
      </c>
      <c r="G39" s="397">
        <v>11</v>
      </c>
      <c r="H39" s="397">
        <v>8</v>
      </c>
      <c r="I39" s="395">
        <v>0</v>
      </c>
      <c r="J39" s="395">
        <v>9</v>
      </c>
      <c r="K39" s="395">
        <v>3</v>
      </c>
      <c r="L39" s="400">
        <v>2</v>
      </c>
      <c r="M39" s="395"/>
      <c r="N39" s="395">
        <v>9</v>
      </c>
    </row>
    <row r="40" spans="1:14" s="398" customFormat="1" ht="18.75" hidden="1" x14ac:dyDescent="0.3">
      <c r="A40" s="393">
        <v>4</v>
      </c>
      <c r="B40" s="399" t="s">
        <v>914</v>
      </c>
      <c r="C40" s="394">
        <v>12</v>
      </c>
      <c r="D40" s="394">
        <v>10</v>
      </c>
      <c r="E40" s="395">
        <v>0</v>
      </c>
      <c r="F40" s="396">
        <v>14</v>
      </c>
      <c r="G40" s="397">
        <v>11</v>
      </c>
      <c r="H40" s="397">
        <v>10</v>
      </c>
      <c r="I40" s="395">
        <v>0</v>
      </c>
      <c r="J40" s="395">
        <v>7</v>
      </c>
      <c r="K40" s="395">
        <v>1</v>
      </c>
      <c r="L40" s="400"/>
      <c r="M40" s="395"/>
      <c r="N40" s="395">
        <v>7</v>
      </c>
    </row>
    <row r="41" spans="1:14" s="398" customFormat="1" ht="18.75" hidden="1" x14ac:dyDescent="0.3">
      <c r="A41" s="393">
        <v>5</v>
      </c>
      <c r="B41" s="368" t="s">
        <v>915</v>
      </c>
      <c r="C41" s="394">
        <v>12</v>
      </c>
      <c r="D41" s="394">
        <v>10</v>
      </c>
      <c r="E41" s="395">
        <v>0</v>
      </c>
      <c r="F41" s="396">
        <v>14</v>
      </c>
      <c r="G41" s="397">
        <v>10</v>
      </c>
      <c r="H41" s="397">
        <v>9</v>
      </c>
      <c r="I41" s="395"/>
      <c r="J41" s="395">
        <v>12</v>
      </c>
      <c r="K41" s="395">
        <v>1</v>
      </c>
      <c r="L41" s="400">
        <v>4</v>
      </c>
      <c r="M41" s="395"/>
      <c r="N41" s="395">
        <v>12</v>
      </c>
    </row>
    <row r="42" spans="1:14" s="392" customFormat="1" ht="18.75" hidden="1" x14ac:dyDescent="0.3">
      <c r="A42" s="373">
        <v>2</v>
      </c>
      <c r="B42" s="361" t="s">
        <v>916</v>
      </c>
      <c r="C42" s="401">
        <f>SUM(C43:C45)</f>
        <v>34</v>
      </c>
      <c r="D42" s="401">
        <f t="shared" ref="D42:N42" si="5">SUM(D43:D45)</f>
        <v>34</v>
      </c>
      <c r="E42" s="401">
        <f t="shared" si="5"/>
        <v>0</v>
      </c>
      <c r="F42" s="401">
        <f t="shared" si="5"/>
        <v>41</v>
      </c>
      <c r="G42" s="401">
        <f t="shared" si="5"/>
        <v>31</v>
      </c>
      <c r="H42" s="401">
        <f t="shared" si="5"/>
        <v>33</v>
      </c>
      <c r="I42" s="401">
        <f t="shared" si="5"/>
        <v>0</v>
      </c>
      <c r="J42" s="401">
        <f t="shared" si="5"/>
        <v>29</v>
      </c>
      <c r="K42" s="401">
        <f t="shared" si="5"/>
        <v>4</v>
      </c>
      <c r="L42" s="401">
        <f t="shared" si="5"/>
        <v>5</v>
      </c>
      <c r="M42" s="401">
        <f t="shared" si="5"/>
        <v>0</v>
      </c>
      <c r="N42" s="401">
        <f t="shared" si="5"/>
        <v>29</v>
      </c>
    </row>
    <row r="43" spans="1:14" s="398" customFormat="1" ht="18.75" hidden="1" x14ac:dyDescent="0.3">
      <c r="A43" s="393">
        <v>1</v>
      </c>
      <c r="B43" s="399" t="s">
        <v>643</v>
      </c>
      <c r="C43" s="394">
        <v>12</v>
      </c>
      <c r="D43" s="394">
        <v>13</v>
      </c>
      <c r="E43" s="395">
        <v>0</v>
      </c>
      <c r="F43" s="396">
        <v>16</v>
      </c>
      <c r="G43" s="397">
        <v>11</v>
      </c>
      <c r="H43" s="397">
        <v>12</v>
      </c>
      <c r="I43" s="395">
        <v>0</v>
      </c>
      <c r="J43" s="395">
        <v>11</v>
      </c>
      <c r="K43" s="395"/>
      <c r="L43" s="395">
        <v>2</v>
      </c>
      <c r="M43" s="395"/>
      <c r="N43" s="395">
        <v>11</v>
      </c>
    </row>
    <row r="44" spans="1:14" s="398" customFormat="1" ht="18.75" hidden="1" x14ac:dyDescent="0.3">
      <c r="A44" s="393">
        <v>2</v>
      </c>
      <c r="B44" s="399" t="s">
        <v>478</v>
      </c>
      <c r="C44" s="394">
        <v>12</v>
      </c>
      <c r="D44" s="394">
        <v>12</v>
      </c>
      <c r="E44" s="395">
        <v>0</v>
      </c>
      <c r="F44" s="396">
        <v>15</v>
      </c>
      <c r="G44" s="397">
        <v>10</v>
      </c>
      <c r="H44" s="397">
        <v>12</v>
      </c>
      <c r="I44" s="395">
        <v>0</v>
      </c>
      <c r="J44" s="395">
        <v>8</v>
      </c>
      <c r="K44" s="395">
        <v>2</v>
      </c>
      <c r="L44" s="395">
        <v>1</v>
      </c>
      <c r="M44" s="395"/>
      <c r="N44" s="395">
        <v>8</v>
      </c>
    </row>
    <row r="45" spans="1:14" s="398" customFormat="1" ht="18.75" hidden="1" x14ac:dyDescent="0.3">
      <c r="A45" s="393">
        <v>3</v>
      </c>
      <c r="B45" s="399" t="s">
        <v>479</v>
      </c>
      <c r="C45" s="394">
        <v>10</v>
      </c>
      <c r="D45" s="394">
        <v>9</v>
      </c>
      <c r="E45" s="395">
        <v>0</v>
      </c>
      <c r="F45" s="396">
        <v>10</v>
      </c>
      <c r="G45" s="397">
        <v>10</v>
      </c>
      <c r="H45" s="397">
        <v>9</v>
      </c>
      <c r="I45" s="395">
        <v>0</v>
      </c>
      <c r="J45" s="395">
        <v>10</v>
      </c>
      <c r="K45" s="395">
        <v>2</v>
      </c>
      <c r="L45" s="400">
        <v>2</v>
      </c>
      <c r="M45" s="395"/>
      <c r="N45" s="395">
        <v>10</v>
      </c>
    </row>
    <row r="46" spans="1:14" s="385" customFormat="1" ht="18.75" hidden="1" x14ac:dyDescent="0.3">
      <c r="A46" s="372" t="s">
        <v>32</v>
      </c>
      <c r="B46" s="361" t="s">
        <v>269</v>
      </c>
      <c r="C46" s="402">
        <f>SUM(C47:C53)</f>
        <v>80</v>
      </c>
      <c r="D46" s="402">
        <f t="shared" ref="D46:N46" si="6">SUM(D47:D53)</f>
        <v>68</v>
      </c>
      <c r="E46" s="402">
        <f t="shared" si="6"/>
        <v>0</v>
      </c>
      <c r="F46" s="402">
        <f t="shared" si="6"/>
        <v>92</v>
      </c>
      <c r="G46" s="402">
        <f t="shared" si="6"/>
        <v>73</v>
      </c>
      <c r="H46" s="402">
        <f t="shared" si="6"/>
        <v>68</v>
      </c>
      <c r="I46" s="402">
        <f t="shared" si="6"/>
        <v>0</v>
      </c>
      <c r="J46" s="402">
        <f t="shared" si="6"/>
        <v>70</v>
      </c>
      <c r="K46" s="402">
        <f t="shared" si="6"/>
        <v>13</v>
      </c>
      <c r="L46" s="402">
        <f t="shared" si="6"/>
        <v>17</v>
      </c>
      <c r="M46" s="402">
        <f t="shared" si="6"/>
        <v>0</v>
      </c>
      <c r="N46" s="402">
        <f t="shared" si="6"/>
        <v>70</v>
      </c>
    </row>
    <row r="47" spans="1:14" s="385" customFormat="1" ht="18.75" hidden="1" x14ac:dyDescent="0.3">
      <c r="A47" s="393">
        <v>1</v>
      </c>
      <c r="B47" s="390" t="s">
        <v>473</v>
      </c>
      <c r="C47" s="403">
        <v>12</v>
      </c>
      <c r="D47" s="403">
        <v>10</v>
      </c>
      <c r="E47" s="403"/>
      <c r="F47" s="403">
        <v>14</v>
      </c>
      <c r="G47" s="403">
        <v>10</v>
      </c>
      <c r="H47" s="403">
        <v>10</v>
      </c>
      <c r="I47" s="403"/>
      <c r="J47" s="403">
        <v>12</v>
      </c>
      <c r="K47" s="403">
        <v>2</v>
      </c>
      <c r="L47" s="403">
        <v>2</v>
      </c>
      <c r="M47" s="403"/>
      <c r="N47" s="403">
        <v>12</v>
      </c>
    </row>
    <row r="48" spans="1:14" s="385" customFormat="1" ht="18.75" hidden="1" x14ac:dyDescent="0.3">
      <c r="A48" s="393">
        <v>2</v>
      </c>
      <c r="B48" s="390" t="s">
        <v>482</v>
      </c>
      <c r="C48" s="403">
        <v>11</v>
      </c>
      <c r="D48" s="403">
        <v>9</v>
      </c>
      <c r="E48" s="403"/>
      <c r="F48" s="403">
        <v>12</v>
      </c>
      <c r="G48" s="403">
        <v>10</v>
      </c>
      <c r="H48" s="403">
        <v>9</v>
      </c>
      <c r="I48" s="403"/>
      <c r="J48" s="403">
        <v>10</v>
      </c>
      <c r="K48" s="403">
        <v>3</v>
      </c>
      <c r="L48" s="403">
        <v>1</v>
      </c>
      <c r="M48" s="403"/>
      <c r="N48" s="403">
        <v>10</v>
      </c>
    </row>
    <row r="49" spans="1:14" s="385" customFormat="1" ht="18.75" hidden="1" x14ac:dyDescent="0.3">
      <c r="A49" s="393">
        <v>3</v>
      </c>
      <c r="B49" s="390" t="s">
        <v>483</v>
      </c>
      <c r="C49" s="403">
        <v>12</v>
      </c>
      <c r="D49" s="403">
        <v>10</v>
      </c>
      <c r="E49" s="403"/>
      <c r="F49" s="403">
        <v>14</v>
      </c>
      <c r="G49" s="403">
        <v>11</v>
      </c>
      <c r="H49" s="403">
        <v>10</v>
      </c>
      <c r="I49" s="403"/>
      <c r="J49" s="403">
        <v>11</v>
      </c>
      <c r="K49" s="403">
        <v>2</v>
      </c>
      <c r="L49" s="403">
        <v>2</v>
      </c>
      <c r="M49" s="403"/>
      <c r="N49" s="403">
        <v>11</v>
      </c>
    </row>
    <row r="50" spans="1:14" s="385" customFormat="1" ht="18.75" hidden="1" x14ac:dyDescent="0.3">
      <c r="A50" s="393">
        <v>4</v>
      </c>
      <c r="B50" s="390" t="s">
        <v>481</v>
      </c>
      <c r="C50" s="403">
        <v>11</v>
      </c>
      <c r="D50" s="403">
        <v>9</v>
      </c>
      <c r="E50" s="403"/>
      <c r="F50" s="403">
        <v>12</v>
      </c>
      <c r="G50" s="403">
        <v>10</v>
      </c>
      <c r="H50" s="403">
        <v>9</v>
      </c>
      <c r="I50" s="403"/>
      <c r="J50" s="403">
        <v>8</v>
      </c>
      <c r="K50" s="403">
        <v>2</v>
      </c>
      <c r="L50" s="403">
        <v>4</v>
      </c>
      <c r="M50" s="403"/>
      <c r="N50" s="403">
        <v>8</v>
      </c>
    </row>
    <row r="51" spans="1:14" s="385" customFormat="1" ht="18.75" hidden="1" x14ac:dyDescent="0.3">
      <c r="A51" s="393">
        <v>5</v>
      </c>
      <c r="B51" s="390" t="s">
        <v>34</v>
      </c>
      <c r="C51" s="403">
        <v>11</v>
      </c>
      <c r="D51" s="403">
        <v>9</v>
      </c>
      <c r="E51" s="403"/>
      <c r="F51" s="403">
        <v>12</v>
      </c>
      <c r="G51" s="403">
        <v>10</v>
      </c>
      <c r="H51" s="403">
        <v>9</v>
      </c>
      <c r="I51" s="403"/>
      <c r="J51" s="403">
        <v>8</v>
      </c>
      <c r="K51" s="403">
        <v>0</v>
      </c>
      <c r="L51" s="403">
        <v>2</v>
      </c>
      <c r="M51" s="403"/>
      <c r="N51" s="403">
        <v>8</v>
      </c>
    </row>
    <row r="52" spans="1:14" s="385" customFormat="1" ht="18.75" hidden="1" x14ac:dyDescent="0.3">
      <c r="A52" s="393">
        <v>6</v>
      </c>
      <c r="B52" s="390" t="s">
        <v>181</v>
      </c>
      <c r="C52" s="403">
        <v>11</v>
      </c>
      <c r="D52" s="403">
        <v>9</v>
      </c>
      <c r="E52" s="403"/>
      <c r="F52" s="403">
        <v>12</v>
      </c>
      <c r="G52" s="403">
        <v>11</v>
      </c>
      <c r="H52" s="403">
        <v>9</v>
      </c>
      <c r="I52" s="403"/>
      <c r="J52" s="403">
        <v>10</v>
      </c>
      <c r="K52" s="403">
        <v>2</v>
      </c>
      <c r="L52" s="403">
        <v>3</v>
      </c>
      <c r="M52" s="403"/>
      <c r="N52" s="403">
        <v>10</v>
      </c>
    </row>
    <row r="53" spans="1:14" s="385" customFormat="1" ht="18.75" hidden="1" x14ac:dyDescent="0.3">
      <c r="A53" s="393">
        <v>7</v>
      </c>
      <c r="B53" s="390" t="s">
        <v>485</v>
      </c>
      <c r="C53" s="403">
        <v>12</v>
      </c>
      <c r="D53" s="403">
        <v>12</v>
      </c>
      <c r="E53" s="403"/>
      <c r="F53" s="403">
        <v>16</v>
      </c>
      <c r="G53" s="403">
        <v>11</v>
      </c>
      <c r="H53" s="403">
        <v>12</v>
      </c>
      <c r="I53" s="403"/>
      <c r="J53" s="403">
        <v>11</v>
      </c>
      <c r="K53" s="403">
        <v>2</v>
      </c>
      <c r="L53" s="403">
        <v>3</v>
      </c>
      <c r="M53" s="403"/>
      <c r="N53" s="403">
        <v>11</v>
      </c>
    </row>
    <row r="54" spans="1:14" s="385" customFormat="1" ht="18.75" hidden="1" x14ac:dyDescent="0.3">
      <c r="A54" s="372" t="s">
        <v>35</v>
      </c>
      <c r="B54" s="361" t="s">
        <v>917</v>
      </c>
      <c r="C54" s="402">
        <f>SUM(C55:C67)</f>
        <v>151</v>
      </c>
      <c r="D54" s="402">
        <f t="shared" ref="D54:N54" si="7">SUM(D55:D67)</f>
        <v>125</v>
      </c>
      <c r="E54" s="402">
        <f t="shared" si="7"/>
        <v>0</v>
      </c>
      <c r="F54" s="402">
        <f t="shared" si="7"/>
        <v>172</v>
      </c>
      <c r="G54" s="402">
        <f t="shared" si="7"/>
        <v>141</v>
      </c>
      <c r="H54" s="402">
        <f t="shared" si="7"/>
        <v>112</v>
      </c>
      <c r="I54" s="402">
        <f t="shared" si="7"/>
        <v>0</v>
      </c>
      <c r="J54" s="402">
        <f t="shared" si="7"/>
        <v>133</v>
      </c>
      <c r="K54" s="402">
        <f t="shared" si="7"/>
        <v>58</v>
      </c>
      <c r="L54" s="402">
        <f t="shared" si="7"/>
        <v>32</v>
      </c>
      <c r="M54" s="402">
        <f t="shared" si="7"/>
        <v>0</v>
      </c>
      <c r="N54" s="402">
        <f t="shared" si="7"/>
        <v>133</v>
      </c>
    </row>
    <row r="55" spans="1:14" s="385" customFormat="1" ht="18.75" hidden="1" x14ac:dyDescent="0.3">
      <c r="A55" s="393">
        <v>1</v>
      </c>
      <c r="B55" s="368" t="s">
        <v>918</v>
      </c>
      <c r="C55" s="389">
        <v>11</v>
      </c>
      <c r="D55" s="389">
        <v>9</v>
      </c>
      <c r="E55" s="389"/>
      <c r="F55" s="389">
        <v>12</v>
      </c>
      <c r="G55" s="389">
        <v>11</v>
      </c>
      <c r="H55" s="389">
        <v>9</v>
      </c>
      <c r="I55" s="389"/>
      <c r="J55" s="389">
        <v>10</v>
      </c>
      <c r="K55" s="403">
        <v>6</v>
      </c>
      <c r="L55" s="403">
        <v>5</v>
      </c>
      <c r="M55" s="403"/>
      <c r="N55" s="389">
        <v>10</v>
      </c>
    </row>
    <row r="56" spans="1:14" s="385" customFormat="1" ht="18.75" hidden="1" x14ac:dyDescent="0.3">
      <c r="A56" s="393">
        <v>2</v>
      </c>
      <c r="B56" s="368" t="s">
        <v>919</v>
      </c>
      <c r="C56" s="389">
        <v>12</v>
      </c>
      <c r="D56" s="389">
        <v>10</v>
      </c>
      <c r="E56" s="389"/>
      <c r="F56" s="389">
        <v>14</v>
      </c>
      <c r="G56" s="389">
        <v>11</v>
      </c>
      <c r="H56" s="389">
        <v>8</v>
      </c>
      <c r="I56" s="389"/>
      <c r="J56" s="389">
        <v>9</v>
      </c>
      <c r="K56" s="403">
        <v>3</v>
      </c>
      <c r="L56" s="403">
        <v>2</v>
      </c>
      <c r="M56" s="403"/>
      <c r="N56" s="389">
        <v>9</v>
      </c>
    </row>
    <row r="57" spans="1:14" s="385" customFormat="1" ht="18.75" hidden="1" x14ac:dyDescent="0.3">
      <c r="A57" s="393">
        <v>3</v>
      </c>
      <c r="B57" s="368" t="s">
        <v>920</v>
      </c>
      <c r="C57" s="389">
        <v>12</v>
      </c>
      <c r="D57" s="389">
        <v>10</v>
      </c>
      <c r="E57" s="389"/>
      <c r="F57" s="389">
        <v>14</v>
      </c>
      <c r="G57" s="389">
        <v>11</v>
      </c>
      <c r="H57" s="389">
        <v>8</v>
      </c>
      <c r="I57" s="389"/>
      <c r="J57" s="389">
        <v>12</v>
      </c>
      <c r="K57" s="403">
        <v>4</v>
      </c>
      <c r="L57" s="403">
        <v>0</v>
      </c>
      <c r="M57" s="403"/>
      <c r="N57" s="389">
        <v>12</v>
      </c>
    </row>
    <row r="58" spans="1:14" s="385" customFormat="1" ht="18.75" hidden="1" x14ac:dyDescent="0.3">
      <c r="A58" s="393">
        <v>4</v>
      </c>
      <c r="B58" s="368" t="s">
        <v>921</v>
      </c>
      <c r="C58" s="389">
        <v>12</v>
      </c>
      <c r="D58" s="389">
        <v>10</v>
      </c>
      <c r="E58" s="389"/>
      <c r="F58" s="389">
        <v>14</v>
      </c>
      <c r="G58" s="389">
        <v>11</v>
      </c>
      <c r="H58" s="389">
        <v>10</v>
      </c>
      <c r="I58" s="389"/>
      <c r="J58" s="389">
        <v>10</v>
      </c>
      <c r="K58" s="403">
        <v>3</v>
      </c>
      <c r="L58" s="403">
        <v>3</v>
      </c>
      <c r="M58" s="403"/>
      <c r="N58" s="389">
        <v>10</v>
      </c>
    </row>
    <row r="59" spans="1:14" s="385" customFormat="1" ht="18.75" hidden="1" x14ac:dyDescent="0.3">
      <c r="A59" s="393">
        <v>5</v>
      </c>
      <c r="B59" s="368" t="s">
        <v>922</v>
      </c>
      <c r="C59" s="389">
        <v>11</v>
      </c>
      <c r="D59" s="389">
        <v>9</v>
      </c>
      <c r="E59" s="389"/>
      <c r="F59" s="389">
        <v>12</v>
      </c>
      <c r="G59" s="389">
        <v>11</v>
      </c>
      <c r="H59" s="389">
        <v>8</v>
      </c>
      <c r="I59" s="389"/>
      <c r="J59" s="389">
        <v>10</v>
      </c>
      <c r="K59" s="403">
        <v>6</v>
      </c>
      <c r="L59" s="403">
        <v>3</v>
      </c>
      <c r="M59" s="403"/>
      <c r="N59" s="389">
        <v>10</v>
      </c>
    </row>
    <row r="60" spans="1:14" s="385" customFormat="1" ht="18.75" hidden="1" x14ac:dyDescent="0.3">
      <c r="A60" s="393">
        <v>6</v>
      </c>
      <c r="B60" s="368" t="s">
        <v>923</v>
      </c>
      <c r="C60" s="389">
        <v>11</v>
      </c>
      <c r="D60" s="389">
        <v>9</v>
      </c>
      <c r="E60" s="389"/>
      <c r="F60" s="389">
        <v>12</v>
      </c>
      <c r="G60" s="389">
        <v>10</v>
      </c>
      <c r="H60" s="389">
        <v>9</v>
      </c>
      <c r="I60" s="389"/>
      <c r="J60" s="389">
        <v>10</v>
      </c>
      <c r="K60" s="403">
        <v>3</v>
      </c>
      <c r="L60" s="403">
        <v>1</v>
      </c>
      <c r="M60" s="403"/>
      <c r="N60" s="389">
        <v>10</v>
      </c>
    </row>
    <row r="61" spans="1:14" s="385" customFormat="1" ht="18.75" hidden="1" x14ac:dyDescent="0.3">
      <c r="A61" s="393">
        <v>7</v>
      </c>
      <c r="B61" s="368" t="s">
        <v>924</v>
      </c>
      <c r="C61" s="389">
        <v>12</v>
      </c>
      <c r="D61" s="389">
        <v>10</v>
      </c>
      <c r="E61" s="389"/>
      <c r="F61" s="389">
        <v>14</v>
      </c>
      <c r="G61" s="389">
        <v>10</v>
      </c>
      <c r="H61" s="389">
        <v>9</v>
      </c>
      <c r="I61" s="389"/>
      <c r="J61" s="389">
        <v>11</v>
      </c>
      <c r="K61" s="403">
        <v>5</v>
      </c>
      <c r="L61" s="403">
        <v>2</v>
      </c>
      <c r="M61" s="403"/>
      <c r="N61" s="389">
        <v>11</v>
      </c>
    </row>
    <row r="62" spans="1:14" s="385" customFormat="1" ht="18.75" hidden="1" x14ac:dyDescent="0.3">
      <c r="A62" s="393">
        <v>8</v>
      </c>
      <c r="B62" s="368" t="s">
        <v>925</v>
      </c>
      <c r="C62" s="389">
        <v>12</v>
      </c>
      <c r="D62" s="389">
        <v>10</v>
      </c>
      <c r="E62" s="389"/>
      <c r="F62" s="389">
        <v>14</v>
      </c>
      <c r="G62" s="389">
        <v>11</v>
      </c>
      <c r="H62" s="389">
        <v>8</v>
      </c>
      <c r="I62" s="389"/>
      <c r="J62" s="389">
        <v>9</v>
      </c>
      <c r="K62" s="403">
        <v>3</v>
      </c>
      <c r="L62" s="403">
        <v>1</v>
      </c>
      <c r="M62" s="403"/>
      <c r="N62" s="389">
        <v>9</v>
      </c>
    </row>
    <row r="63" spans="1:14" s="385" customFormat="1" ht="18.75" hidden="1" x14ac:dyDescent="0.3">
      <c r="A63" s="393">
        <v>9</v>
      </c>
      <c r="B63" s="368" t="s">
        <v>926</v>
      </c>
      <c r="C63" s="389">
        <v>12</v>
      </c>
      <c r="D63" s="389">
        <v>10</v>
      </c>
      <c r="E63" s="389"/>
      <c r="F63" s="389">
        <v>14</v>
      </c>
      <c r="G63" s="389">
        <v>11</v>
      </c>
      <c r="H63" s="389">
        <v>10</v>
      </c>
      <c r="I63" s="389"/>
      <c r="J63" s="389">
        <v>10</v>
      </c>
      <c r="K63" s="403">
        <v>5</v>
      </c>
      <c r="L63" s="403">
        <v>1</v>
      </c>
      <c r="M63" s="403"/>
      <c r="N63" s="389">
        <v>10</v>
      </c>
    </row>
    <row r="64" spans="1:14" s="385" customFormat="1" ht="18.75" hidden="1" x14ac:dyDescent="0.3">
      <c r="A64" s="393">
        <v>10</v>
      </c>
      <c r="B64" s="368" t="s">
        <v>927</v>
      </c>
      <c r="C64" s="389">
        <v>12</v>
      </c>
      <c r="D64" s="389">
        <v>10</v>
      </c>
      <c r="E64" s="389"/>
      <c r="F64" s="389">
        <v>14</v>
      </c>
      <c r="G64" s="389">
        <v>11</v>
      </c>
      <c r="H64" s="389">
        <v>8</v>
      </c>
      <c r="I64" s="389"/>
      <c r="J64" s="389">
        <v>11</v>
      </c>
      <c r="K64" s="403">
        <v>6</v>
      </c>
      <c r="L64" s="403">
        <v>5</v>
      </c>
      <c r="M64" s="403"/>
      <c r="N64" s="389">
        <v>11</v>
      </c>
    </row>
    <row r="65" spans="1:14" s="385" customFormat="1" ht="18.75" hidden="1" x14ac:dyDescent="0.3">
      <c r="A65" s="393">
        <v>11</v>
      </c>
      <c r="B65" s="368" t="s">
        <v>928</v>
      </c>
      <c r="C65" s="389">
        <v>11</v>
      </c>
      <c r="D65" s="389">
        <v>9</v>
      </c>
      <c r="E65" s="389"/>
      <c r="F65" s="389">
        <v>12</v>
      </c>
      <c r="G65" s="389">
        <v>11</v>
      </c>
      <c r="H65" s="389">
        <v>9</v>
      </c>
      <c r="I65" s="389"/>
      <c r="J65" s="389">
        <v>11</v>
      </c>
      <c r="K65" s="403">
        <v>9</v>
      </c>
      <c r="L65" s="403">
        <v>3</v>
      </c>
      <c r="M65" s="403"/>
      <c r="N65" s="389">
        <v>11</v>
      </c>
    </row>
    <row r="66" spans="1:14" s="385" customFormat="1" ht="18.75" hidden="1" x14ac:dyDescent="0.3">
      <c r="A66" s="393">
        <v>12</v>
      </c>
      <c r="B66" s="368" t="s">
        <v>929</v>
      </c>
      <c r="C66" s="389">
        <v>12</v>
      </c>
      <c r="D66" s="389">
        <v>10</v>
      </c>
      <c r="E66" s="389"/>
      <c r="F66" s="389">
        <v>14</v>
      </c>
      <c r="G66" s="389">
        <v>11</v>
      </c>
      <c r="H66" s="389">
        <v>9</v>
      </c>
      <c r="I66" s="389"/>
      <c r="J66" s="389">
        <v>12</v>
      </c>
      <c r="K66" s="403">
        <v>4</v>
      </c>
      <c r="L66" s="403">
        <v>5</v>
      </c>
      <c r="M66" s="403"/>
      <c r="N66" s="389">
        <v>12</v>
      </c>
    </row>
    <row r="67" spans="1:14" s="385" customFormat="1" ht="18.75" hidden="1" x14ac:dyDescent="0.3">
      <c r="A67" s="393">
        <v>13</v>
      </c>
      <c r="B67" s="368" t="s">
        <v>497</v>
      </c>
      <c r="C67" s="389">
        <v>11</v>
      </c>
      <c r="D67" s="389">
        <v>9</v>
      </c>
      <c r="E67" s="389"/>
      <c r="F67" s="389">
        <v>12</v>
      </c>
      <c r="G67" s="389">
        <v>11</v>
      </c>
      <c r="H67" s="389">
        <v>7</v>
      </c>
      <c r="I67" s="389"/>
      <c r="J67" s="389">
        <v>8</v>
      </c>
      <c r="K67" s="375">
        <v>1</v>
      </c>
      <c r="L67" s="375">
        <v>1</v>
      </c>
      <c r="M67" s="375"/>
      <c r="N67" s="389">
        <v>8</v>
      </c>
    </row>
    <row r="68" spans="1:14" s="376" customFormat="1" ht="18.75" hidden="1" x14ac:dyDescent="0.3">
      <c r="A68" s="373" t="s">
        <v>37</v>
      </c>
      <c r="B68" s="387" t="s">
        <v>292</v>
      </c>
      <c r="C68" s="373">
        <f>SUM(C69:C79)</f>
        <v>124</v>
      </c>
      <c r="D68" s="373">
        <f t="shared" ref="D68:M68" si="8">SUM(D69:D79)</f>
        <v>104</v>
      </c>
      <c r="E68" s="373">
        <f t="shared" si="8"/>
        <v>0</v>
      </c>
      <c r="F68" s="373">
        <f t="shared" si="8"/>
        <v>140</v>
      </c>
      <c r="G68" s="373">
        <f t="shared" si="8"/>
        <v>120</v>
      </c>
      <c r="H68" s="373">
        <f t="shared" si="8"/>
        <v>100</v>
      </c>
      <c r="I68" s="373">
        <f t="shared" si="8"/>
        <v>0</v>
      </c>
      <c r="J68" s="373">
        <f t="shared" si="8"/>
        <v>114</v>
      </c>
      <c r="K68" s="373">
        <f t="shared" si="8"/>
        <v>26</v>
      </c>
      <c r="L68" s="373">
        <f t="shared" si="8"/>
        <v>28</v>
      </c>
      <c r="M68" s="373">
        <f t="shared" si="8"/>
        <v>0</v>
      </c>
      <c r="N68" s="373">
        <f>SUM(N69:N79)</f>
        <v>114</v>
      </c>
    </row>
    <row r="69" spans="1:14" s="385" customFormat="1" ht="18.75" hidden="1" x14ac:dyDescent="0.3">
      <c r="A69" s="393">
        <v>1</v>
      </c>
      <c r="B69" s="390" t="s">
        <v>510</v>
      </c>
      <c r="C69" s="389">
        <v>11</v>
      </c>
      <c r="D69" s="389">
        <v>9</v>
      </c>
      <c r="E69" s="389"/>
      <c r="F69" s="389">
        <v>12</v>
      </c>
      <c r="G69" s="389">
        <v>11</v>
      </c>
      <c r="H69" s="389">
        <v>9</v>
      </c>
      <c r="I69" s="389"/>
      <c r="J69" s="389">
        <v>10</v>
      </c>
      <c r="K69" s="404">
        <v>2</v>
      </c>
      <c r="L69" s="404">
        <v>3</v>
      </c>
      <c r="M69" s="404"/>
      <c r="N69" s="389">
        <v>10</v>
      </c>
    </row>
    <row r="70" spans="1:14" s="385" customFormat="1" ht="18.75" hidden="1" x14ac:dyDescent="0.3">
      <c r="A70" s="393">
        <v>2</v>
      </c>
      <c r="B70" s="390" t="s">
        <v>498</v>
      </c>
      <c r="C70" s="389">
        <v>12</v>
      </c>
      <c r="D70" s="389">
        <v>10</v>
      </c>
      <c r="E70" s="389"/>
      <c r="F70" s="389">
        <v>14</v>
      </c>
      <c r="G70" s="389">
        <v>11</v>
      </c>
      <c r="H70" s="389">
        <v>9</v>
      </c>
      <c r="I70" s="389"/>
      <c r="J70" s="389">
        <v>12</v>
      </c>
      <c r="K70" s="404">
        <v>4</v>
      </c>
      <c r="L70" s="404">
        <v>8</v>
      </c>
      <c r="M70" s="404"/>
      <c r="N70" s="389">
        <v>12</v>
      </c>
    </row>
    <row r="71" spans="1:14" s="385" customFormat="1" ht="18.75" hidden="1" x14ac:dyDescent="0.3">
      <c r="A71" s="393">
        <v>3</v>
      </c>
      <c r="B71" s="390" t="s">
        <v>508</v>
      </c>
      <c r="C71" s="389">
        <v>11</v>
      </c>
      <c r="D71" s="389">
        <v>9</v>
      </c>
      <c r="E71" s="389"/>
      <c r="F71" s="389">
        <v>12</v>
      </c>
      <c r="G71" s="389">
        <v>11</v>
      </c>
      <c r="H71" s="389">
        <v>8</v>
      </c>
      <c r="I71" s="389"/>
      <c r="J71" s="389">
        <v>9</v>
      </c>
      <c r="K71" s="404">
        <v>4</v>
      </c>
      <c r="L71" s="404">
        <v>3</v>
      </c>
      <c r="M71" s="404"/>
      <c r="N71" s="389">
        <v>9</v>
      </c>
    </row>
    <row r="72" spans="1:14" s="385" customFormat="1" ht="18.75" hidden="1" x14ac:dyDescent="0.3">
      <c r="A72" s="393">
        <v>4</v>
      </c>
      <c r="B72" s="390" t="s">
        <v>507</v>
      </c>
      <c r="C72" s="389">
        <v>11</v>
      </c>
      <c r="D72" s="389">
        <v>10</v>
      </c>
      <c r="E72" s="389"/>
      <c r="F72" s="389">
        <v>13</v>
      </c>
      <c r="G72" s="389">
        <v>11</v>
      </c>
      <c r="H72" s="389">
        <v>10</v>
      </c>
      <c r="I72" s="389"/>
      <c r="J72" s="389">
        <v>11</v>
      </c>
      <c r="K72" s="404">
        <v>2</v>
      </c>
      <c r="L72" s="404">
        <v>0</v>
      </c>
      <c r="M72" s="404"/>
      <c r="N72" s="389">
        <v>11</v>
      </c>
    </row>
    <row r="73" spans="1:14" s="385" customFormat="1" ht="18.75" hidden="1" x14ac:dyDescent="0.3">
      <c r="A73" s="393">
        <v>5</v>
      </c>
      <c r="B73" s="390" t="s">
        <v>930</v>
      </c>
      <c r="C73" s="389">
        <v>11</v>
      </c>
      <c r="D73" s="389">
        <v>9</v>
      </c>
      <c r="E73" s="389"/>
      <c r="F73" s="389">
        <v>12</v>
      </c>
      <c r="G73" s="389">
        <v>11</v>
      </c>
      <c r="H73" s="389">
        <v>9</v>
      </c>
      <c r="I73" s="389"/>
      <c r="J73" s="389">
        <v>7</v>
      </c>
      <c r="K73" s="404">
        <v>1</v>
      </c>
      <c r="L73" s="404">
        <v>0</v>
      </c>
      <c r="M73" s="404"/>
      <c r="N73" s="389">
        <v>7</v>
      </c>
    </row>
    <row r="74" spans="1:14" s="385" customFormat="1" ht="18.75" hidden="1" x14ac:dyDescent="0.3">
      <c r="A74" s="393">
        <v>6</v>
      </c>
      <c r="B74" s="390" t="s">
        <v>501</v>
      </c>
      <c r="C74" s="389">
        <v>12</v>
      </c>
      <c r="D74" s="389">
        <v>11</v>
      </c>
      <c r="E74" s="389"/>
      <c r="F74" s="389">
        <v>15</v>
      </c>
      <c r="G74" s="389">
        <v>11</v>
      </c>
      <c r="H74" s="389">
        <v>10</v>
      </c>
      <c r="I74" s="389"/>
      <c r="J74" s="389">
        <v>9</v>
      </c>
      <c r="K74" s="404">
        <v>4</v>
      </c>
      <c r="L74" s="404">
        <v>3</v>
      </c>
      <c r="M74" s="404"/>
      <c r="N74" s="389">
        <v>9</v>
      </c>
    </row>
    <row r="75" spans="1:14" s="385" customFormat="1" ht="18.75" hidden="1" x14ac:dyDescent="0.3">
      <c r="A75" s="393">
        <v>7</v>
      </c>
      <c r="B75" s="390" t="s">
        <v>499</v>
      </c>
      <c r="C75" s="389">
        <v>12</v>
      </c>
      <c r="D75" s="389">
        <v>10</v>
      </c>
      <c r="E75" s="389"/>
      <c r="F75" s="389">
        <v>14</v>
      </c>
      <c r="G75" s="389">
        <v>11</v>
      </c>
      <c r="H75" s="389">
        <v>9</v>
      </c>
      <c r="I75" s="389"/>
      <c r="J75" s="389">
        <v>13</v>
      </c>
      <c r="K75" s="404">
        <v>2</v>
      </c>
      <c r="L75" s="404">
        <v>1</v>
      </c>
      <c r="M75" s="404"/>
      <c r="N75" s="389">
        <v>13</v>
      </c>
    </row>
    <row r="76" spans="1:14" s="385" customFormat="1" ht="18.75" hidden="1" x14ac:dyDescent="0.3">
      <c r="A76" s="393">
        <v>8</v>
      </c>
      <c r="B76" s="390" t="s">
        <v>931</v>
      </c>
      <c r="C76" s="389">
        <v>11</v>
      </c>
      <c r="D76" s="389">
        <v>9</v>
      </c>
      <c r="E76" s="389"/>
      <c r="F76" s="389">
        <v>12</v>
      </c>
      <c r="G76" s="389">
        <v>11</v>
      </c>
      <c r="H76" s="389">
        <v>9</v>
      </c>
      <c r="I76" s="389"/>
      <c r="J76" s="389">
        <v>11</v>
      </c>
      <c r="K76" s="404">
        <v>0</v>
      </c>
      <c r="L76" s="404">
        <v>1</v>
      </c>
      <c r="M76" s="404"/>
      <c r="N76" s="389">
        <v>11</v>
      </c>
    </row>
    <row r="77" spans="1:14" s="385" customFormat="1" ht="18.75" hidden="1" x14ac:dyDescent="0.3">
      <c r="A77" s="393">
        <v>9</v>
      </c>
      <c r="B77" s="390" t="s">
        <v>509</v>
      </c>
      <c r="C77" s="389">
        <v>11</v>
      </c>
      <c r="D77" s="389">
        <v>9</v>
      </c>
      <c r="E77" s="389"/>
      <c r="F77" s="389">
        <v>12</v>
      </c>
      <c r="G77" s="389">
        <v>11</v>
      </c>
      <c r="H77" s="389">
        <v>9</v>
      </c>
      <c r="I77" s="389"/>
      <c r="J77" s="389">
        <v>12</v>
      </c>
      <c r="K77" s="404">
        <v>2</v>
      </c>
      <c r="L77" s="404">
        <v>4</v>
      </c>
      <c r="M77" s="404"/>
      <c r="N77" s="389">
        <v>12</v>
      </c>
    </row>
    <row r="78" spans="1:14" s="385" customFormat="1" ht="18.75" hidden="1" x14ac:dyDescent="0.3">
      <c r="A78" s="393">
        <v>10</v>
      </c>
      <c r="B78" s="390" t="s">
        <v>506</v>
      </c>
      <c r="C78" s="389">
        <v>11</v>
      </c>
      <c r="D78" s="389">
        <v>9</v>
      </c>
      <c r="E78" s="389"/>
      <c r="F78" s="389">
        <v>12</v>
      </c>
      <c r="G78" s="389">
        <v>11</v>
      </c>
      <c r="H78" s="389">
        <v>9</v>
      </c>
      <c r="I78" s="389"/>
      <c r="J78" s="389">
        <v>9</v>
      </c>
      <c r="K78" s="404">
        <v>2</v>
      </c>
      <c r="L78" s="404">
        <v>3</v>
      </c>
      <c r="M78" s="404"/>
      <c r="N78" s="389">
        <v>9</v>
      </c>
    </row>
    <row r="79" spans="1:14" s="385" customFormat="1" ht="18.75" hidden="1" x14ac:dyDescent="0.3">
      <c r="A79" s="393">
        <v>11</v>
      </c>
      <c r="B79" s="390" t="s">
        <v>505</v>
      </c>
      <c r="C79" s="389">
        <v>11</v>
      </c>
      <c r="D79" s="389">
        <v>9</v>
      </c>
      <c r="E79" s="389"/>
      <c r="F79" s="389">
        <v>12</v>
      </c>
      <c r="G79" s="389">
        <v>10</v>
      </c>
      <c r="H79" s="389">
        <v>9</v>
      </c>
      <c r="I79" s="389"/>
      <c r="J79" s="389">
        <v>11</v>
      </c>
      <c r="K79" s="404">
        <v>3</v>
      </c>
      <c r="L79" s="404">
        <v>2</v>
      </c>
      <c r="M79" s="405"/>
      <c r="N79" s="389">
        <v>11</v>
      </c>
    </row>
    <row r="80" spans="1:14" s="376" customFormat="1" ht="18.75" hidden="1" x14ac:dyDescent="0.3">
      <c r="A80" s="373" t="s">
        <v>39</v>
      </c>
      <c r="B80" s="361" t="s">
        <v>304</v>
      </c>
      <c r="C80" s="372">
        <f>SUM(C81:C92)</f>
        <v>134</v>
      </c>
      <c r="D80" s="372">
        <f t="shared" ref="D80:N80" si="9">SUM(D81:D92)</f>
        <v>115</v>
      </c>
      <c r="E80" s="372">
        <f t="shared" si="9"/>
        <v>0</v>
      </c>
      <c r="F80" s="372">
        <f t="shared" si="9"/>
        <v>153</v>
      </c>
      <c r="G80" s="372">
        <f t="shared" si="9"/>
        <v>129</v>
      </c>
      <c r="H80" s="372">
        <f t="shared" si="9"/>
        <v>106</v>
      </c>
      <c r="I80" s="372">
        <f t="shared" si="9"/>
        <v>0</v>
      </c>
      <c r="J80" s="372">
        <f t="shared" si="9"/>
        <v>120</v>
      </c>
      <c r="K80" s="372">
        <f t="shared" si="9"/>
        <v>32</v>
      </c>
      <c r="L80" s="372">
        <f t="shared" si="9"/>
        <v>26</v>
      </c>
      <c r="M80" s="372">
        <f t="shared" si="9"/>
        <v>0</v>
      </c>
      <c r="N80" s="372">
        <f t="shared" si="9"/>
        <v>120</v>
      </c>
    </row>
    <row r="81" spans="1:14" s="385" customFormat="1" ht="18.75" hidden="1" x14ac:dyDescent="0.3">
      <c r="A81" s="393">
        <v>1</v>
      </c>
      <c r="B81" s="390" t="s">
        <v>932</v>
      </c>
      <c r="C81" s="403">
        <v>11</v>
      </c>
      <c r="D81" s="403">
        <v>11</v>
      </c>
      <c r="E81" s="403"/>
      <c r="F81" s="403">
        <v>13</v>
      </c>
      <c r="G81" s="403">
        <v>11</v>
      </c>
      <c r="H81" s="403">
        <v>9</v>
      </c>
      <c r="I81" s="403"/>
      <c r="J81" s="403">
        <v>11</v>
      </c>
      <c r="K81" s="403">
        <v>2</v>
      </c>
      <c r="L81" s="403">
        <v>3</v>
      </c>
      <c r="M81" s="375"/>
      <c r="N81" s="403">
        <f t="shared" ref="N81:N91" si="10">J81</f>
        <v>11</v>
      </c>
    </row>
    <row r="82" spans="1:14" s="385" customFormat="1" ht="18.75" hidden="1" x14ac:dyDescent="0.3">
      <c r="A82" s="393">
        <v>2</v>
      </c>
      <c r="B82" s="390" t="s">
        <v>927</v>
      </c>
      <c r="C82" s="403">
        <v>11</v>
      </c>
      <c r="D82" s="403">
        <v>9</v>
      </c>
      <c r="E82" s="403"/>
      <c r="F82" s="403">
        <v>13</v>
      </c>
      <c r="G82" s="403">
        <v>11</v>
      </c>
      <c r="H82" s="403">
        <v>9</v>
      </c>
      <c r="I82" s="403"/>
      <c r="J82" s="403">
        <v>10</v>
      </c>
      <c r="K82" s="403">
        <v>3</v>
      </c>
      <c r="L82" s="403"/>
      <c r="M82" s="375"/>
      <c r="N82" s="403">
        <f t="shared" si="10"/>
        <v>10</v>
      </c>
    </row>
    <row r="83" spans="1:14" s="385" customFormat="1" ht="18.75" hidden="1" x14ac:dyDescent="0.3">
      <c r="A83" s="393">
        <v>3</v>
      </c>
      <c r="B83" s="390" t="s">
        <v>933</v>
      </c>
      <c r="C83" s="403">
        <v>11</v>
      </c>
      <c r="D83" s="403">
        <v>10</v>
      </c>
      <c r="E83" s="403"/>
      <c r="F83" s="403">
        <v>12</v>
      </c>
      <c r="G83" s="403">
        <v>11</v>
      </c>
      <c r="H83" s="403">
        <v>9</v>
      </c>
      <c r="I83" s="403"/>
      <c r="J83" s="403">
        <v>10</v>
      </c>
      <c r="K83" s="403">
        <v>2</v>
      </c>
      <c r="L83" s="403">
        <v>3</v>
      </c>
      <c r="M83" s="375"/>
      <c r="N83" s="403">
        <f t="shared" si="10"/>
        <v>10</v>
      </c>
    </row>
    <row r="84" spans="1:14" s="385" customFormat="1" ht="18.75" hidden="1" x14ac:dyDescent="0.3">
      <c r="A84" s="393">
        <v>4</v>
      </c>
      <c r="B84" s="390" t="s">
        <v>934</v>
      </c>
      <c r="C84" s="403">
        <v>11</v>
      </c>
      <c r="D84" s="403">
        <v>9</v>
      </c>
      <c r="E84" s="403"/>
      <c r="F84" s="403">
        <v>12</v>
      </c>
      <c r="G84" s="403">
        <v>11</v>
      </c>
      <c r="H84" s="403">
        <v>9</v>
      </c>
      <c r="I84" s="403"/>
      <c r="J84" s="403">
        <v>8</v>
      </c>
      <c r="K84" s="403">
        <v>2</v>
      </c>
      <c r="L84" s="403">
        <v>2</v>
      </c>
      <c r="M84" s="375"/>
      <c r="N84" s="403">
        <f t="shared" si="10"/>
        <v>8</v>
      </c>
    </row>
    <row r="85" spans="1:14" s="385" customFormat="1" ht="18.75" hidden="1" x14ac:dyDescent="0.3">
      <c r="A85" s="393">
        <v>5</v>
      </c>
      <c r="B85" s="390" t="s">
        <v>935</v>
      </c>
      <c r="C85" s="403">
        <v>11</v>
      </c>
      <c r="D85" s="403">
        <v>9</v>
      </c>
      <c r="E85" s="403"/>
      <c r="F85" s="403">
        <v>13</v>
      </c>
      <c r="G85" s="403">
        <v>11</v>
      </c>
      <c r="H85" s="403">
        <v>8</v>
      </c>
      <c r="I85" s="403"/>
      <c r="J85" s="403">
        <v>8</v>
      </c>
      <c r="K85" s="403">
        <v>3</v>
      </c>
      <c r="L85" s="403">
        <v>1</v>
      </c>
      <c r="M85" s="375"/>
      <c r="N85" s="403">
        <f t="shared" si="10"/>
        <v>8</v>
      </c>
    </row>
    <row r="86" spans="1:14" s="385" customFormat="1" ht="18.75" hidden="1" x14ac:dyDescent="0.3">
      <c r="A86" s="393">
        <v>6</v>
      </c>
      <c r="B86" s="390" t="s">
        <v>936</v>
      </c>
      <c r="C86" s="403">
        <v>11</v>
      </c>
      <c r="D86" s="403">
        <v>9</v>
      </c>
      <c r="E86" s="403"/>
      <c r="F86" s="403">
        <v>12</v>
      </c>
      <c r="G86" s="403">
        <v>11</v>
      </c>
      <c r="H86" s="403">
        <v>9</v>
      </c>
      <c r="I86" s="403"/>
      <c r="J86" s="403">
        <v>7</v>
      </c>
      <c r="K86" s="403"/>
      <c r="L86" s="403">
        <v>2</v>
      </c>
      <c r="M86" s="375"/>
      <c r="N86" s="403">
        <f t="shared" si="10"/>
        <v>7</v>
      </c>
    </row>
    <row r="87" spans="1:14" s="385" customFormat="1" ht="18.75" hidden="1" x14ac:dyDescent="0.3">
      <c r="A87" s="393">
        <v>7</v>
      </c>
      <c r="B87" s="390" t="s">
        <v>937</v>
      </c>
      <c r="C87" s="403">
        <v>11</v>
      </c>
      <c r="D87" s="403">
        <v>9</v>
      </c>
      <c r="E87" s="403"/>
      <c r="F87" s="403">
        <v>12</v>
      </c>
      <c r="G87" s="403">
        <v>11</v>
      </c>
      <c r="H87" s="403">
        <v>9</v>
      </c>
      <c r="I87" s="403"/>
      <c r="J87" s="403">
        <v>12</v>
      </c>
      <c r="K87" s="403">
        <v>1</v>
      </c>
      <c r="L87" s="403">
        <v>3</v>
      </c>
      <c r="M87" s="375"/>
      <c r="N87" s="403">
        <f t="shared" si="10"/>
        <v>12</v>
      </c>
    </row>
    <row r="88" spans="1:14" s="385" customFormat="1" ht="18.75" hidden="1" x14ac:dyDescent="0.3">
      <c r="A88" s="393">
        <v>8</v>
      </c>
      <c r="B88" s="390" t="s">
        <v>938</v>
      </c>
      <c r="C88" s="403">
        <v>11</v>
      </c>
      <c r="D88" s="403">
        <v>9</v>
      </c>
      <c r="E88" s="403"/>
      <c r="F88" s="403">
        <v>12</v>
      </c>
      <c r="G88" s="403">
        <v>11</v>
      </c>
      <c r="H88" s="403">
        <v>9</v>
      </c>
      <c r="I88" s="403"/>
      <c r="J88" s="403">
        <v>11</v>
      </c>
      <c r="K88" s="406">
        <v>5</v>
      </c>
      <c r="L88" s="406">
        <v>3</v>
      </c>
      <c r="M88" s="375"/>
      <c r="N88" s="403">
        <f t="shared" si="10"/>
        <v>11</v>
      </c>
    </row>
    <row r="89" spans="1:14" s="385" customFormat="1" ht="18.75" hidden="1" x14ac:dyDescent="0.3">
      <c r="A89" s="393">
        <v>9</v>
      </c>
      <c r="B89" s="390" t="s">
        <v>939</v>
      </c>
      <c r="C89" s="403">
        <v>12</v>
      </c>
      <c r="D89" s="403">
        <v>10</v>
      </c>
      <c r="E89" s="403"/>
      <c r="F89" s="403">
        <v>14</v>
      </c>
      <c r="G89" s="403">
        <v>10</v>
      </c>
      <c r="H89" s="403">
        <v>10</v>
      </c>
      <c r="I89" s="403"/>
      <c r="J89" s="403">
        <v>11</v>
      </c>
      <c r="K89" s="403">
        <v>5</v>
      </c>
      <c r="L89" s="403">
        <v>3</v>
      </c>
      <c r="M89" s="375"/>
      <c r="N89" s="403">
        <f t="shared" si="10"/>
        <v>11</v>
      </c>
    </row>
    <row r="90" spans="1:14" s="385" customFormat="1" ht="24" hidden="1" customHeight="1" x14ac:dyDescent="0.3">
      <c r="A90" s="393">
        <v>10</v>
      </c>
      <c r="B90" s="407" t="s">
        <v>940</v>
      </c>
      <c r="C90" s="403">
        <v>11</v>
      </c>
      <c r="D90" s="403">
        <v>9</v>
      </c>
      <c r="E90" s="403"/>
      <c r="F90" s="403">
        <v>12</v>
      </c>
      <c r="G90" s="403">
        <v>11</v>
      </c>
      <c r="H90" s="403">
        <v>8</v>
      </c>
      <c r="I90" s="403"/>
      <c r="J90" s="403">
        <v>10</v>
      </c>
      <c r="K90" s="403">
        <v>7</v>
      </c>
      <c r="L90" s="403">
        <v>4</v>
      </c>
      <c r="M90" s="375"/>
      <c r="N90" s="403">
        <f t="shared" si="10"/>
        <v>10</v>
      </c>
    </row>
    <row r="91" spans="1:14" s="376" customFormat="1" ht="16.5" hidden="1" customHeight="1" x14ac:dyDescent="0.3">
      <c r="A91" s="393">
        <v>11</v>
      </c>
      <c r="B91" s="407" t="s">
        <v>941</v>
      </c>
      <c r="C91" s="403">
        <v>11</v>
      </c>
      <c r="D91" s="403">
        <v>9</v>
      </c>
      <c r="E91" s="403"/>
      <c r="F91" s="403">
        <v>12</v>
      </c>
      <c r="G91" s="403">
        <v>9</v>
      </c>
      <c r="H91" s="403">
        <v>8</v>
      </c>
      <c r="I91" s="403"/>
      <c r="J91" s="403">
        <v>11</v>
      </c>
      <c r="K91" s="403">
        <v>1</v>
      </c>
      <c r="L91" s="403"/>
      <c r="M91" s="375"/>
      <c r="N91" s="403">
        <f t="shared" si="10"/>
        <v>11</v>
      </c>
    </row>
    <row r="92" spans="1:14" s="385" customFormat="1" ht="18.75" hidden="1" x14ac:dyDescent="0.3">
      <c r="A92" s="393">
        <v>12</v>
      </c>
      <c r="B92" s="390" t="s">
        <v>512</v>
      </c>
      <c r="C92" s="403">
        <v>12</v>
      </c>
      <c r="D92" s="403">
        <v>12</v>
      </c>
      <c r="E92" s="403"/>
      <c r="F92" s="403">
        <v>16</v>
      </c>
      <c r="G92" s="403">
        <v>11</v>
      </c>
      <c r="H92" s="403">
        <v>9</v>
      </c>
      <c r="I92" s="403"/>
      <c r="J92" s="403">
        <v>11</v>
      </c>
      <c r="K92" s="403">
        <v>1</v>
      </c>
      <c r="L92" s="403">
        <v>2</v>
      </c>
      <c r="M92" s="403"/>
      <c r="N92" s="403">
        <f>J92</f>
        <v>11</v>
      </c>
    </row>
    <row r="93" spans="1:14" s="385" customFormat="1" ht="18.75" hidden="1" x14ac:dyDescent="0.3">
      <c r="A93" s="372" t="s">
        <v>39</v>
      </c>
      <c r="B93" s="361" t="s">
        <v>317</v>
      </c>
      <c r="C93" s="402">
        <f>SUM(C94:C104)</f>
        <v>129</v>
      </c>
      <c r="D93" s="402">
        <f t="shared" ref="D93:N93" si="11">SUM(D94:D104)</f>
        <v>109</v>
      </c>
      <c r="E93" s="402">
        <f t="shared" si="11"/>
        <v>0</v>
      </c>
      <c r="F93" s="402">
        <f t="shared" si="11"/>
        <v>150</v>
      </c>
      <c r="G93" s="402">
        <f t="shared" si="11"/>
        <v>112</v>
      </c>
      <c r="H93" s="402">
        <f t="shared" si="11"/>
        <v>103</v>
      </c>
      <c r="I93" s="402">
        <f t="shared" si="11"/>
        <v>0</v>
      </c>
      <c r="J93" s="402">
        <f t="shared" si="11"/>
        <v>104</v>
      </c>
      <c r="K93" s="402">
        <f t="shared" si="11"/>
        <v>22</v>
      </c>
      <c r="L93" s="402">
        <f t="shared" si="11"/>
        <v>16</v>
      </c>
      <c r="M93" s="402">
        <f t="shared" si="11"/>
        <v>0</v>
      </c>
      <c r="N93" s="402">
        <f t="shared" si="11"/>
        <v>104</v>
      </c>
    </row>
    <row r="94" spans="1:14" s="385" customFormat="1" ht="18.75" hidden="1" x14ac:dyDescent="0.3">
      <c r="A94" s="393">
        <v>1</v>
      </c>
      <c r="B94" s="368" t="s">
        <v>942</v>
      </c>
      <c r="C94" s="408">
        <v>12</v>
      </c>
      <c r="D94" s="389">
        <v>10</v>
      </c>
      <c r="E94" s="389"/>
      <c r="F94" s="367">
        <v>14</v>
      </c>
      <c r="G94" s="408">
        <v>11</v>
      </c>
      <c r="H94" s="389">
        <v>9</v>
      </c>
      <c r="I94" s="389"/>
      <c r="J94" s="367">
        <v>9</v>
      </c>
      <c r="K94" s="409">
        <v>2</v>
      </c>
      <c r="L94" s="409">
        <v>1</v>
      </c>
      <c r="M94" s="389"/>
      <c r="N94" s="367">
        <v>9</v>
      </c>
    </row>
    <row r="95" spans="1:14" s="385" customFormat="1" ht="18.75" hidden="1" x14ac:dyDescent="0.3">
      <c r="A95" s="393">
        <v>2</v>
      </c>
      <c r="B95" s="368" t="s">
        <v>943</v>
      </c>
      <c r="C95" s="408">
        <v>12</v>
      </c>
      <c r="D95" s="389">
        <v>10</v>
      </c>
      <c r="E95" s="389"/>
      <c r="F95" s="367">
        <v>14</v>
      </c>
      <c r="G95" s="408">
        <v>9</v>
      </c>
      <c r="H95" s="389">
        <v>9</v>
      </c>
      <c r="I95" s="389"/>
      <c r="J95" s="367">
        <v>9</v>
      </c>
      <c r="K95" s="409">
        <v>0</v>
      </c>
      <c r="L95" s="409">
        <v>1</v>
      </c>
      <c r="M95" s="389"/>
      <c r="N95" s="367">
        <v>9</v>
      </c>
    </row>
    <row r="96" spans="1:14" s="385" customFormat="1" ht="18.75" hidden="1" x14ac:dyDescent="0.3">
      <c r="A96" s="393">
        <v>3</v>
      </c>
      <c r="B96" s="368" t="s">
        <v>944</v>
      </c>
      <c r="C96" s="408">
        <v>12</v>
      </c>
      <c r="D96" s="389">
        <v>10</v>
      </c>
      <c r="E96" s="389"/>
      <c r="F96" s="367">
        <v>14</v>
      </c>
      <c r="G96" s="408">
        <v>9</v>
      </c>
      <c r="H96" s="389">
        <v>9</v>
      </c>
      <c r="I96" s="389"/>
      <c r="J96" s="367">
        <v>10</v>
      </c>
      <c r="K96" s="409">
        <v>1</v>
      </c>
      <c r="L96" s="409">
        <v>1</v>
      </c>
      <c r="M96" s="389"/>
      <c r="N96" s="367">
        <v>10</v>
      </c>
    </row>
    <row r="97" spans="1:14" s="385" customFormat="1" ht="18.75" hidden="1" x14ac:dyDescent="0.3">
      <c r="A97" s="393">
        <v>4</v>
      </c>
      <c r="B97" s="368" t="s">
        <v>945</v>
      </c>
      <c r="C97" s="408">
        <v>12</v>
      </c>
      <c r="D97" s="389">
        <v>10</v>
      </c>
      <c r="E97" s="389"/>
      <c r="F97" s="367">
        <v>14</v>
      </c>
      <c r="G97" s="408">
        <v>11</v>
      </c>
      <c r="H97" s="389">
        <v>10</v>
      </c>
      <c r="I97" s="389"/>
      <c r="J97" s="367">
        <v>9</v>
      </c>
      <c r="K97" s="409">
        <v>2</v>
      </c>
      <c r="L97" s="409">
        <v>5</v>
      </c>
      <c r="M97" s="389"/>
      <c r="N97" s="367">
        <v>9</v>
      </c>
    </row>
    <row r="98" spans="1:14" s="385" customFormat="1" ht="18.75" hidden="1" x14ac:dyDescent="0.3">
      <c r="A98" s="393">
        <v>5</v>
      </c>
      <c r="B98" s="368" t="s">
        <v>946</v>
      </c>
      <c r="C98" s="408">
        <v>12</v>
      </c>
      <c r="D98" s="389">
        <v>11</v>
      </c>
      <c r="E98" s="389"/>
      <c r="F98" s="367">
        <v>15</v>
      </c>
      <c r="G98" s="408">
        <v>11</v>
      </c>
      <c r="H98" s="389">
        <v>11</v>
      </c>
      <c r="I98" s="389"/>
      <c r="J98" s="367">
        <v>8</v>
      </c>
      <c r="K98" s="409">
        <v>4</v>
      </c>
      <c r="L98" s="409">
        <v>1</v>
      </c>
      <c r="M98" s="389"/>
      <c r="N98" s="367">
        <v>8</v>
      </c>
    </row>
    <row r="99" spans="1:14" s="385" customFormat="1" ht="18.75" hidden="1" x14ac:dyDescent="0.3">
      <c r="A99" s="393">
        <v>6</v>
      </c>
      <c r="B99" s="368" t="s">
        <v>947</v>
      </c>
      <c r="C99" s="408">
        <v>10</v>
      </c>
      <c r="D99" s="389">
        <v>8</v>
      </c>
      <c r="E99" s="389"/>
      <c r="F99" s="367">
        <v>10</v>
      </c>
      <c r="G99" s="408">
        <v>10</v>
      </c>
      <c r="H99" s="389">
        <v>7</v>
      </c>
      <c r="I99" s="389"/>
      <c r="J99" s="367">
        <v>9</v>
      </c>
      <c r="K99" s="409">
        <v>4</v>
      </c>
      <c r="L99" s="409">
        <v>0</v>
      </c>
      <c r="M99" s="389"/>
      <c r="N99" s="367">
        <v>9</v>
      </c>
    </row>
    <row r="100" spans="1:14" s="385" customFormat="1" ht="18.75" hidden="1" x14ac:dyDescent="0.3">
      <c r="A100" s="393">
        <v>7</v>
      </c>
      <c r="B100" s="368" t="s">
        <v>525</v>
      </c>
      <c r="C100" s="408">
        <v>12</v>
      </c>
      <c r="D100" s="389">
        <v>11</v>
      </c>
      <c r="E100" s="389"/>
      <c r="F100" s="367">
        <v>15</v>
      </c>
      <c r="G100" s="408">
        <v>10</v>
      </c>
      <c r="H100" s="389">
        <v>11</v>
      </c>
      <c r="I100" s="389"/>
      <c r="J100" s="367">
        <v>11</v>
      </c>
      <c r="K100" s="409">
        <v>1</v>
      </c>
      <c r="L100" s="409">
        <v>4</v>
      </c>
      <c r="M100" s="389"/>
      <c r="N100" s="367">
        <v>11</v>
      </c>
    </row>
    <row r="101" spans="1:14" s="385" customFormat="1" ht="18.75" hidden="1" x14ac:dyDescent="0.3">
      <c r="A101" s="393">
        <v>8</v>
      </c>
      <c r="B101" s="368" t="s">
        <v>522</v>
      </c>
      <c r="C101" s="408">
        <v>12</v>
      </c>
      <c r="D101" s="389">
        <v>10</v>
      </c>
      <c r="E101" s="389"/>
      <c r="F101" s="367">
        <v>14</v>
      </c>
      <c r="G101" s="408">
        <v>10</v>
      </c>
      <c r="H101" s="389">
        <v>10</v>
      </c>
      <c r="I101" s="389"/>
      <c r="J101" s="367">
        <v>10</v>
      </c>
      <c r="K101" s="409">
        <v>2</v>
      </c>
      <c r="L101" s="409">
        <v>0</v>
      </c>
      <c r="M101" s="389"/>
      <c r="N101" s="367">
        <v>10</v>
      </c>
    </row>
    <row r="102" spans="1:14" s="385" customFormat="1" ht="18.75" hidden="1" x14ac:dyDescent="0.3">
      <c r="A102" s="393">
        <v>9</v>
      </c>
      <c r="B102" s="368" t="s">
        <v>524</v>
      </c>
      <c r="C102" s="408">
        <v>12</v>
      </c>
      <c r="D102" s="389">
        <v>10</v>
      </c>
      <c r="E102" s="389"/>
      <c r="F102" s="367">
        <v>14</v>
      </c>
      <c r="G102" s="408">
        <v>11</v>
      </c>
      <c r="H102" s="389">
        <v>10</v>
      </c>
      <c r="I102" s="389"/>
      <c r="J102" s="367">
        <v>11</v>
      </c>
      <c r="K102" s="409">
        <v>1</v>
      </c>
      <c r="L102" s="409">
        <v>0</v>
      </c>
      <c r="M102" s="389"/>
      <c r="N102" s="367">
        <v>11</v>
      </c>
    </row>
    <row r="103" spans="1:14" s="385" customFormat="1" ht="18.75" hidden="1" x14ac:dyDescent="0.3">
      <c r="A103" s="393">
        <v>10</v>
      </c>
      <c r="B103" s="368" t="s">
        <v>500</v>
      </c>
      <c r="C103" s="408">
        <v>12</v>
      </c>
      <c r="D103" s="389">
        <v>10</v>
      </c>
      <c r="E103" s="389"/>
      <c r="F103" s="367">
        <v>14</v>
      </c>
      <c r="G103" s="408">
        <v>10</v>
      </c>
      <c r="H103" s="389">
        <v>9</v>
      </c>
      <c r="I103" s="389"/>
      <c r="J103" s="367">
        <v>7</v>
      </c>
      <c r="K103" s="409">
        <v>3</v>
      </c>
      <c r="L103" s="409">
        <v>3</v>
      </c>
      <c r="M103" s="389"/>
      <c r="N103" s="367">
        <v>7</v>
      </c>
    </row>
    <row r="104" spans="1:14" s="385" customFormat="1" ht="18.75" hidden="1" x14ac:dyDescent="0.3">
      <c r="A104" s="393">
        <v>11</v>
      </c>
      <c r="B104" s="368" t="s">
        <v>948</v>
      </c>
      <c r="C104" s="410">
        <v>11</v>
      </c>
      <c r="D104" s="410">
        <v>9</v>
      </c>
      <c r="E104" s="410"/>
      <c r="F104" s="410">
        <v>12</v>
      </c>
      <c r="G104" s="410">
        <v>10</v>
      </c>
      <c r="H104" s="410">
        <v>8</v>
      </c>
      <c r="I104" s="410"/>
      <c r="J104" s="410">
        <v>11</v>
      </c>
      <c r="K104" s="410">
        <v>2</v>
      </c>
      <c r="L104" s="410">
        <v>0</v>
      </c>
      <c r="M104" s="411"/>
      <c r="N104" s="410">
        <v>11</v>
      </c>
    </row>
    <row r="105" spans="1:14" s="376" customFormat="1" ht="18" hidden="1" customHeight="1" x14ac:dyDescent="0.3">
      <c r="A105" s="412" t="s">
        <v>41</v>
      </c>
      <c r="B105" s="413" t="s">
        <v>329</v>
      </c>
      <c r="C105" s="414">
        <f>SUM(C106:C125)</f>
        <v>216</v>
      </c>
      <c r="D105" s="414">
        <f t="shared" ref="D105:N105" si="12">SUM(D106:D125)</f>
        <v>244</v>
      </c>
      <c r="E105" s="414">
        <f t="shared" si="12"/>
        <v>0</v>
      </c>
      <c r="F105" s="414">
        <f t="shared" si="12"/>
        <v>300</v>
      </c>
      <c r="G105" s="414">
        <f t="shared" si="12"/>
        <v>206</v>
      </c>
      <c r="H105" s="414">
        <f t="shared" si="12"/>
        <v>199</v>
      </c>
      <c r="I105" s="414">
        <f t="shared" si="12"/>
        <v>0</v>
      </c>
      <c r="J105" s="414">
        <f t="shared" si="12"/>
        <v>196</v>
      </c>
      <c r="K105" s="414">
        <f t="shared" si="12"/>
        <v>36</v>
      </c>
      <c r="L105" s="414">
        <f t="shared" si="12"/>
        <v>23</v>
      </c>
      <c r="M105" s="414">
        <f t="shared" si="12"/>
        <v>0</v>
      </c>
      <c r="N105" s="414">
        <f t="shared" si="12"/>
        <v>196</v>
      </c>
    </row>
    <row r="106" spans="1:14" s="376" customFormat="1" ht="18.75" hidden="1" x14ac:dyDescent="0.3">
      <c r="A106" s="393">
        <v>1</v>
      </c>
      <c r="B106" s="415" t="s">
        <v>949</v>
      </c>
      <c r="C106" s="403">
        <v>11</v>
      </c>
      <c r="D106" s="403">
        <v>13</v>
      </c>
      <c r="E106" s="416"/>
      <c r="F106" s="403">
        <v>16</v>
      </c>
      <c r="G106" s="417">
        <v>10</v>
      </c>
      <c r="H106" s="418">
        <v>10</v>
      </c>
      <c r="I106" s="403"/>
      <c r="J106" s="419">
        <v>9</v>
      </c>
      <c r="K106" s="403">
        <v>2</v>
      </c>
      <c r="L106" s="403"/>
      <c r="M106" s="403"/>
      <c r="N106" s="419">
        <v>9</v>
      </c>
    </row>
    <row r="107" spans="1:14" s="376" customFormat="1" ht="18.75" hidden="1" x14ac:dyDescent="0.3">
      <c r="A107" s="393">
        <v>2</v>
      </c>
      <c r="B107" s="415" t="s">
        <v>536</v>
      </c>
      <c r="C107" s="403">
        <v>11</v>
      </c>
      <c r="D107" s="403">
        <v>12</v>
      </c>
      <c r="E107" s="416"/>
      <c r="F107" s="403">
        <v>15</v>
      </c>
      <c r="G107" s="417">
        <v>10</v>
      </c>
      <c r="H107" s="418">
        <v>10</v>
      </c>
      <c r="I107" s="403"/>
      <c r="J107" s="419">
        <v>8</v>
      </c>
      <c r="K107" s="403">
        <v>1</v>
      </c>
      <c r="L107" s="403">
        <v>3</v>
      </c>
      <c r="M107" s="403"/>
      <c r="N107" s="419">
        <v>8</v>
      </c>
    </row>
    <row r="108" spans="1:14" s="376" customFormat="1" ht="18.75" hidden="1" x14ac:dyDescent="0.3">
      <c r="A108" s="393">
        <v>3</v>
      </c>
      <c r="B108" s="415" t="s">
        <v>537</v>
      </c>
      <c r="C108" s="403">
        <v>11</v>
      </c>
      <c r="D108" s="403">
        <v>11</v>
      </c>
      <c r="E108" s="416"/>
      <c r="F108" s="403">
        <v>14</v>
      </c>
      <c r="G108" s="417">
        <v>11</v>
      </c>
      <c r="H108" s="418">
        <v>9</v>
      </c>
      <c r="I108" s="403"/>
      <c r="J108" s="419">
        <v>10</v>
      </c>
      <c r="K108" s="403">
        <v>3</v>
      </c>
      <c r="L108" s="403"/>
      <c r="M108" s="403"/>
      <c r="N108" s="419">
        <v>10</v>
      </c>
    </row>
    <row r="109" spans="1:14" s="376" customFormat="1" ht="18.75" hidden="1" x14ac:dyDescent="0.3">
      <c r="A109" s="393">
        <v>4</v>
      </c>
      <c r="B109" s="415" t="s">
        <v>539</v>
      </c>
      <c r="C109" s="403">
        <v>11</v>
      </c>
      <c r="D109" s="403">
        <v>11</v>
      </c>
      <c r="E109" s="416"/>
      <c r="F109" s="403">
        <v>14</v>
      </c>
      <c r="G109" s="417">
        <v>10</v>
      </c>
      <c r="H109" s="418">
        <v>10</v>
      </c>
      <c r="I109" s="403"/>
      <c r="J109" s="419">
        <v>10</v>
      </c>
      <c r="K109" s="403">
        <v>2</v>
      </c>
      <c r="L109" s="403">
        <v>1</v>
      </c>
      <c r="M109" s="403"/>
      <c r="N109" s="419">
        <v>10</v>
      </c>
    </row>
    <row r="110" spans="1:14" s="376" customFormat="1" ht="18.75" hidden="1" x14ac:dyDescent="0.3">
      <c r="A110" s="393">
        <v>5</v>
      </c>
      <c r="B110" s="415" t="s">
        <v>541</v>
      </c>
      <c r="C110" s="403">
        <v>11</v>
      </c>
      <c r="D110" s="403">
        <v>11</v>
      </c>
      <c r="E110" s="416"/>
      <c r="F110" s="403">
        <v>14</v>
      </c>
      <c r="G110" s="417">
        <v>11</v>
      </c>
      <c r="H110" s="418">
        <v>9</v>
      </c>
      <c r="I110" s="403"/>
      <c r="J110" s="419">
        <v>10</v>
      </c>
      <c r="K110" s="403">
        <v>3</v>
      </c>
      <c r="L110" s="403">
        <v>1</v>
      </c>
      <c r="M110" s="403"/>
      <c r="N110" s="419">
        <v>10</v>
      </c>
    </row>
    <row r="111" spans="1:14" s="376" customFormat="1" ht="18.75" hidden="1" x14ac:dyDescent="0.3">
      <c r="A111" s="393">
        <v>6</v>
      </c>
      <c r="B111" s="415" t="s">
        <v>544</v>
      </c>
      <c r="C111" s="403">
        <v>11</v>
      </c>
      <c r="D111" s="403">
        <v>12</v>
      </c>
      <c r="E111" s="416"/>
      <c r="F111" s="403">
        <v>15</v>
      </c>
      <c r="G111" s="417">
        <v>11</v>
      </c>
      <c r="H111" s="418">
        <v>9</v>
      </c>
      <c r="I111" s="403"/>
      <c r="J111" s="419">
        <v>12</v>
      </c>
      <c r="K111" s="403">
        <v>3</v>
      </c>
      <c r="L111" s="403">
        <v>0</v>
      </c>
      <c r="M111" s="403"/>
      <c r="N111" s="419">
        <v>12</v>
      </c>
    </row>
    <row r="112" spans="1:14" s="376" customFormat="1" ht="18.75" hidden="1" x14ac:dyDescent="0.3">
      <c r="A112" s="393">
        <v>7</v>
      </c>
      <c r="B112" s="415" t="s">
        <v>950</v>
      </c>
      <c r="C112" s="403">
        <v>11</v>
      </c>
      <c r="D112" s="403">
        <v>12</v>
      </c>
      <c r="E112" s="416"/>
      <c r="F112" s="403">
        <v>15</v>
      </c>
      <c r="G112" s="417">
        <v>10</v>
      </c>
      <c r="H112" s="418">
        <v>10</v>
      </c>
      <c r="I112" s="403"/>
      <c r="J112" s="419">
        <v>12</v>
      </c>
      <c r="K112" s="403">
        <v>2</v>
      </c>
      <c r="L112" s="403">
        <v>0</v>
      </c>
      <c r="M112" s="403"/>
      <c r="N112" s="419">
        <v>12</v>
      </c>
    </row>
    <row r="113" spans="1:14" s="376" customFormat="1" ht="18.75" hidden="1" x14ac:dyDescent="0.3">
      <c r="A113" s="393">
        <v>8</v>
      </c>
      <c r="B113" s="415" t="s">
        <v>547</v>
      </c>
      <c r="C113" s="403">
        <v>11</v>
      </c>
      <c r="D113" s="403">
        <v>12</v>
      </c>
      <c r="E113" s="416"/>
      <c r="F113" s="403">
        <v>15</v>
      </c>
      <c r="G113" s="417">
        <v>11</v>
      </c>
      <c r="H113" s="418">
        <v>9</v>
      </c>
      <c r="I113" s="403"/>
      <c r="J113" s="419">
        <v>10</v>
      </c>
      <c r="K113" s="403">
        <v>0</v>
      </c>
      <c r="L113" s="403">
        <v>2</v>
      </c>
      <c r="M113" s="403"/>
      <c r="N113" s="419">
        <v>10</v>
      </c>
    </row>
    <row r="114" spans="1:14" s="376" customFormat="1" ht="18.75" hidden="1" x14ac:dyDescent="0.3">
      <c r="A114" s="393">
        <v>9</v>
      </c>
      <c r="B114" s="415" t="s">
        <v>548</v>
      </c>
      <c r="C114" s="403">
        <v>10</v>
      </c>
      <c r="D114" s="403">
        <v>10</v>
      </c>
      <c r="E114" s="416"/>
      <c r="F114" s="403">
        <v>12</v>
      </c>
      <c r="G114" s="417">
        <v>11</v>
      </c>
      <c r="H114" s="418">
        <v>9</v>
      </c>
      <c r="I114" s="403"/>
      <c r="J114" s="419">
        <v>10</v>
      </c>
      <c r="K114" s="403">
        <v>3</v>
      </c>
      <c r="L114" s="403">
        <v>0</v>
      </c>
      <c r="M114" s="403"/>
      <c r="N114" s="419">
        <v>10</v>
      </c>
    </row>
    <row r="115" spans="1:14" s="376" customFormat="1" ht="18.75" hidden="1" x14ac:dyDescent="0.3">
      <c r="A115" s="393">
        <v>10</v>
      </c>
      <c r="B115" s="415" t="s">
        <v>549</v>
      </c>
      <c r="C115" s="403">
        <v>10</v>
      </c>
      <c r="D115" s="403">
        <v>11</v>
      </c>
      <c r="E115" s="416"/>
      <c r="F115" s="403">
        <v>13</v>
      </c>
      <c r="G115" s="417">
        <v>9</v>
      </c>
      <c r="H115" s="418">
        <v>10</v>
      </c>
      <c r="I115" s="403"/>
      <c r="J115" s="419">
        <v>10</v>
      </c>
      <c r="K115" s="403">
        <v>4</v>
      </c>
      <c r="L115" s="403">
        <v>3</v>
      </c>
      <c r="M115" s="403"/>
      <c r="N115" s="419">
        <v>10</v>
      </c>
    </row>
    <row r="116" spans="1:14" s="376" customFormat="1" ht="18.75" hidden="1" x14ac:dyDescent="0.3">
      <c r="A116" s="393">
        <v>11</v>
      </c>
      <c r="B116" s="415" t="s">
        <v>551</v>
      </c>
      <c r="C116" s="403">
        <v>11</v>
      </c>
      <c r="D116" s="403">
        <v>12</v>
      </c>
      <c r="E116" s="416"/>
      <c r="F116" s="403">
        <v>15</v>
      </c>
      <c r="G116" s="417">
        <v>10</v>
      </c>
      <c r="H116" s="418">
        <v>10</v>
      </c>
      <c r="I116" s="403"/>
      <c r="J116" s="419">
        <v>9</v>
      </c>
      <c r="K116" s="403">
        <v>2</v>
      </c>
      <c r="L116" s="403">
        <v>0</v>
      </c>
      <c r="M116" s="403"/>
      <c r="N116" s="419">
        <v>9</v>
      </c>
    </row>
    <row r="117" spans="1:14" s="376" customFormat="1" ht="18.75" hidden="1" x14ac:dyDescent="0.3">
      <c r="A117" s="393">
        <v>12</v>
      </c>
      <c r="B117" s="415" t="s">
        <v>553</v>
      </c>
      <c r="C117" s="403">
        <v>11</v>
      </c>
      <c r="D117" s="403">
        <v>12</v>
      </c>
      <c r="E117" s="416"/>
      <c r="F117" s="403">
        <v>15</v>
      </c>
      <c r="G117" s="417">
        <v>11</v>
      </c>
      <c r="H117" s="418">
        <v>9</v>
      </c>
      <c r="I117" s="403"/>
      <c r="J117" s="419">
        <v>9</v>
      </c>
      <c r="K117" s="403">
        <v>1</v>
      </c>
      <c r="L117" s="403">
        <v>2</v>
      </c>
      <c r="M117" s="403"/>
      <c r="N117" s="419">
        <v>9</v>
      </c>
    </row>
    <row r="118" spans="1:14" s="376" customFormat="1" ht="18.75" hidden="1" x14ac:dyDescent="0.3">
      <c r="A118" s="393">
        <v>13</v>
      </c>
      <c r="B118" s="390" t="s">
        <v>951</v>
      </c>
      <c r="C118" s="403">
        <v>11</v>
      </c>
      <c r="D118" s="403">
        <v>13</v>
      </c>
      <c r="E118" s="416"/>
      <c r="F118" s="403">
        <v>16</v>
      </c>
      <c r="G118" s="417">
        <v>11</v>
      </c>
      <c r="H118" s="418">
        <v>12</v>
      </c>
      <c r="I118" s="420"/>
      <c r="J118" s="419">
        <v>10</v>
      </c>
      <c r="K118" s="403">
        <v>2</v>
      </c>
      <c r="L118" s="403">
        <v>3</v>
      </c>
      <c r="M118" s="403"/>
      <c r="N118" s="419">
        <v>10</v>
      </c>
    </row>
    <row r="119" spans="1:14" s="376" customFormat="1" ht="18.75" hidden="1" x14ac:dyDescent="0.3">
      <c r="A119" s="393">
        <v>14</v>
      </c>
      <c r="B119" s="415" t="s">
        <v>557</v>
      </c>
      <c r="C119" s="403">
        <v>11</v>
      </c>
      <c r="D119" s="403">
        <v>14</v>
      </c>
      <c r="E119" s="416"/>
      <c r="F119" s="403">
        <v>17</v>
      </c>
      <c r="G119" s="417">
        <v>10</v>
      </c>
      <c r="H119" s="418">
        <v>10</v>
      </c>
      <c r="I119" s="403"/>
      <c r="J119" s="419">
        <v>12</v>
      </c>
      <c r="K119" s="403">
        <v>0</v>
      </c>
      <c r="L119" s="403">
        <v>0</v>
      </c>
      <c r="M119" s="403"/>
      <c r="N119" s="419">
        <v>12</v>
      </c>
    </row>
    <row r="120" spans="1:14" s="376" customFormat="1" ht="18.75" hidden="1" x14ac:dyDescent="0.3">
      <c r="A120" s="393">
        <v>15</v>
      </c>
      <c r="B120" s="415" t="s">
        <v>556</v>
      </c>
      <c r="C120" s="403">
        <v>11</v>
      </c>
      <c r="D120" s="403">
        <v>14</v>
      </c>
      <c r="E120" s="416"/>
      <c r="F120" s="403">
        <v>17</v>
      </c>
      <c r="G120" s="417">
        <v>10</v>
      </c>
      <c r="H120" s="418">
        <v>11</v>
      </c>
      <c r="I120" s="403"/>
      <c r="J120" s="419">
        <v>11</v>
      </c>
      <c r="K120" s="403">
        <v>2</v>
      </c>
      <c r="L120" s="403">
        <v>2</v>
      </c>
      <c r="M120" s="403"/>
      <c r="N120" s="419">
        <v>11</v>
      </c>
    </row>
    <row r="121" spans="1:14" s="376" customFormat="1" ht="18.75" hidden="1" x14ac:dyDescent="0.3">
      <c r="A121" s="393">
        <v>16</v>
      </c>
      <c r="B121" s="415" t="s">
        <v>952</v>
      </c>
      <c r="C121" s="403">
        <v>11</v>
      </c>
      <c r="D121" s="403">
        <v>12</v>
      </c>
      <c r="E121" s="416"/>
      <c r="F121" s="403">
        <v>15</v>
      </c>
      <c r="G121" s="417">
        <v>10</v>
      </c>
      <c r="H121" s="418">
        <v>11</v>
      </c>
      <c r="I121" s="403"/>
      <c r="J121" s="419">
        <v>9</v>
      </c>
      <c r="K121" s="403">
        <v>2</v>
      </c>
      <c r="L121" s="403">
        <v>2</v>
      </c>
      <c r="M121" s="403"/>
      <c r="N121" s="419">
        <v>9</v>
      </c>
    </row>
    <row r="122" spans="1:14" s="376" customFormat="1" ht="18.75" hidden="1" x14ac:dyDescent="0.3">
      <c r="A122" s="393">
        <v>17</v>
      </c>
      <c r="B122" s="415" t="s">
        <v>559</v>
      </c>
      <c r="C122" s="403">
        <v>11</v>
      </c>
      <c r="D122" s="403">
        <v>16</v>
      </c>
      <c r="E122" s="416"/>
      <c r="F122" s="403">
        <v>19</v>
      </c>
      <c r="G122" s="417">
        <v>8</v>
      </c>
      <c r="H122" s="418">
        <v>10</v>
      </c>
      <c r="I122" s="403"/>
      <c r="J122" s="419">
        <v>8</v>
      </c>
      <c r="K122" s="403">
        <v>1</v>
      </c>
      <c r="L122" s="403">
        <v>0</v>
      </c>
      <c r="M122" s="403"/>
      <c r="N122" s="419">
        <v>8</v>
      </c>
    </row>
    <row r="123" spans="1:14" s="376" customFormat="1" ht="18.75" hidden="1" x14ac:dyDescent="0.3">
      <c r="A123" s="393">
        <v>18</v>
      </c>
      <c r="B123" s="415" t="s">
        <v>540</v>
      </c>
      <c r="C123" s="403">
        <v>10</v>
      </c>
      <c r="D123" s="403">
        <v>10</v>
      </c>
      <c r="E123" s="403"/>
      <c r="F123" s="403">
        <v>12</v>
      </c>
      <c r="G123" s="417">
        <v>10</v>
      </c>
      <c r="H123" s="418">
        <v>9</v>
      </c>
      <c r="I123" s="403"/>
      <c r="J123" s="419">
        <v>10</v>
      </c>
      <c r="K123" s="403">
        <v>0</v>
      </c>
      <c r="L123" s="403">
        <v>3</v>
      </c>
      <c r="M123" s="403"/>
      <c r="N123" s="419">
        <v>10</v>
      </c>
    </row>
    <row r="124" spans="1:14" s="376" customFormat="1" ht="18.75" hidden="1" x14ac:dyDescent="0.3">
      <c r="A124" s="393">
        <v>19</v>
      </c>
      <c r="B124" s="415" t="s">
        <v>560</v>
      </c>
      <c r="C124" s="403">
        <v>10</v>
      </c>
      <c r="D124" s="403">
        <v>12</v>
      </c>
      <c r="E124" s="403"/>
      <c r="F124" s="403">
        <v>14</v>
      </c>
      <c r="G124" s="417">
        <v>11</v>
      </c>
      <c r="H124" s="418">
        <v>10</v>
      </c>
      <c r="I124" s="403"/>
      <c r="J124" s="419">
        <v>8</v>
      </c>
      <c r="K124" s="403">
        <v>3</v>
      </c>
      <c r="L124" s="403">
        <v>0</v>
      </c>
      <c r="M124" s="403"/>
      <c r="N124" s="419">
        <v>8</v>
      </c>
    </row>
    <row r="125" spans="1:14" s="376" customFormat="1" ht="18.75" hidden="1" x14ac:dyDescent="0.3">
      <c r="A125" s="393">
        <v>20</v>
      </c>
      <c r="B125" s="415" t="s">
        <v>543</v>
      </c>
      <c r="C125" s="403">
        <v>11</v>
      </c>
      <c r="D125" s="403">
        <v>14</v>
      </c>
      <c r="E125" s="403"/>
      <c r="F125" s="403">
        <v>17</v>
      </c>
      <c r="G125" s="417">
        <v>11</v>
      </c>
      <c r="H125" s="418">
        <v>12</v>
      </c>
      <c r="I125" s="403"/>
      <c r="J125" s="419">
        <v>9</v>
      </c>
      <c r="K125" s="403">
        <v>0</v>
      </c>
      <c r="L125" s="403">
        <v>1</v>
      </c>
      <c r="M125" s="403"/>
      <c r="N125" s="419">
        <v>9</v>
      </c>
    </row>
    <row r="126" spans="1:14" s="376" customFormat="1" ht="18.75" hidden="1" x14ac:dyDescent="0.3">
      <c r="A126" s="373" t="s">
        <v>350</v>
      </c>
      <c r="B126" s="387" t="s">
        <v>351</v>
      </c>
      <c r="C126" s="375">
        <f>SUM(C127:C140)</f>
        <v>158</v>
      </c>
      <c r="D126" s="375">
        <f t="shared" ref="D126:N126" si="13">SUM(D127:D140)</f>
        <v>149</v>
      </c>
      <c r="E126" s="375">
        <f t="shared" si="13"/>
        <v>0</v>
      </c>
      <c r="F126" s="375">
        <f t="shared" si="13"/>
        <v>195</v>
      </c>
      <c r="G126" s="375">
        <f t="shared" si="13"/>
        <v>146</v>
      </c>
      <c r="H126" s="375">
        <f t="shared" si="13"/>
        <v>140</v>
      </c>
      <c r="I126" s="375">
        <f t="shared" si="13"/>
        <v>0</v>
      </c>
      <c r="J126" s="375">
        <f t="shared" si="13"/>
        <v>112</v>
      </c>
      <c r="K126" s="375">
        <f t="shared" si="13"/>
        <v>20</v>
      </c>
      <c r="L126" s="375">
        <f t="shared" si="13"/>
        <v>10</v>
      </c>
      <c r="M126" s="375">
        <f t="shared" si="13"/>
        <v>0</v>
      </c>
      <c r="N126" s="375">
        <f t="shared" si="13"/>
        <v>112</v>
      </c>
    </row>
    <row r="127" spans="1:14" s="385" customFormat="1" ht="18.75" hidden="1" x14ac:dyDescent="0.3">
      <c r="A127" s="393">
        <v>1</v>
      </c>
      <c r="B127" s="390" t="s">
        <v>562</v>
      </c>
      <c r="C127" s="403">
        <v>11</v>
      </c>
      <c r="D127" s="403">
        <v>9</v>
      </c>
      <c r="E127" s="403"/>
      <c r="F127" s="403">
        <v>12</v>
      </c>
      <c r="G127" s="403">
        <v>10</v>
      </c>
      <c r="H127" s="403">
        <v>9</v>
      </c>
      <c r="I127" s="403"/>
      <c r="J127" s="403">
        <v>8</v>
      </c>
      <c r="K127" s="403">
        <v>1</v>
      </c>
      <c r="L127" s="403">
        <v>1</v>
      </c>
      <c r="M127" s="403"/>
      <c r="N127" s="403">
        <v>8</v>
      </c>
    </row>
    <row r="128" spans="1:14" s="385" customFormat="1" ht="18.75" hidden="1" x14ac:dyDescent="0.3">
      <c r="A128" s="393">
        <v>2</v>
      </c>
      <c r="B128" s="390" t="s">
        <v>563</v>
      </c>
      <c r="C128" s="403">
        <v>11</v>
      </c>
      <c r="D128" s="403">
        <v>9</v>
      </c>
      <c r="E128" s="403"/>
      <c r="F128" s="403">
        <v>12</v>
      </c>
      <c r="G128" s="403">
        <v>11</v>
      </c>
      <c r="H128" s="403">
        <v>8</v>
      </c>
      <c r="I128" s="403"/>
      <c r="J128" s="403">
        <v>7</v>
      </c>
      <c r="K128" s="403">
        <v>1</v>
      </c>
      <c r="L128" s="403">
        <v>2</v>
      </c>
      <c r="M128" s="403"/>
      <c r="N128" s="403">
        <v>7</v>
      </c>
    </row>
    <row r="129" spans="1:14" s="385" customFormat="1" ht="18.75" hidden="1" x14ac:dyDescent="0.3">
      <c r="A129" s="393">
        <v>3</v>
      </c>
      <c r="B129" s="390" t="s">
        <v>565</v>
      </c>
      <c r="C129" s="403">
        <v>11</v>
      </c>
      <c r="D129" s="403">
        <v>9</v>
      </c>
      <c r="E129" s="403"/>
      <c r="F129" s="403">
        <v>12</v>
      </c>
      <c r="G129" s="403">
        <v>11</v>
      </c>
      <c r="H129" s="403">
        <v>9</v>
      </c>
      <c r="I129" s="403"/>
      <c r="J129" s="403">
        <v>7</v>
      </c>
      <c r="K129" s="403">
        <v>2</v>
      </c>
      <c r="L129" s="403">
        <v>1</v>
      </c>
      <c r="M129" s="403"/>
      <c r="N129" s="403">
        <v>7</v>
      </c>
    </row>
    <row r="130" spans="1:14" s="385" customFormat="1" ht="18.75" hidden="1" x14ac:dyDescent="0.3">
      <c r="A130" s="393">
        <v>4</v>
      </c>
      <c r="B130" s="390" t="s">
        <v>566</v>
      </c>
      <c r="C130" s="403">
        <v>11</v>
      </c>
      <c r="D130" s="403">
        <v>10</v>
      </c>
      <c r="E130" s="403"/>
      <c r="F130" s="403">
        <v>13</v>
      </c>
      <c r="G130" s="403">
        <v>11</v>
      </c>
      <c r="H130" s="403">
        <v>10</v>
      </c>
      <c r="I130" s="403"/>
      <c r="J130" s="403">
        <v>8</v>
      </c>
      <c r="K130" s="403"/>
      <c r="L130" s="403">
        <v>1</v>
      </c>
      <c r="M130" s="403"/>
      <c r="N130" s="403">
        <v>8</v>
      </c>
    </row>
    <row r="131" spans="1:14" s="385" customFormat="1" ht="18.75" hidden="1" x14ac:dyDescent="0.3">
      <c r="A131" s="393">
        <v>5</v>
      </c>
      <c r="B131" s="390" t="s">
        <v>564</v>
      </c>
      <c r="C131" s="403">
        <v>11</v>
      </c>
      <c r="D131" s="403">
        <v>9</v>
      </c>
      <c r="E131" s="403"/>
      <c r="F131" s="403">
        <v>12</v>
      </c>
      <c r="G131" s="403">
        <v>10</v>
      </c>
      <c r="H131" s="403">
        <v>9</v>
      </c>
      <c r="I131" s="403"/>
      <c r="J131" s="403">
        <v>8</v>
      </c>
      <c r="K131" s="403">
        <v>1</v>
      </c>
      <c r="L131" s="403"/>
      <c r="M131" s="403"/>
      <c r="N131" s="403">
        <v>8</v>
      </c>
    </row>
    <row r="132" spans="1:14" s="385" customFormat="1" ht="21" hidden="1" customHeight="1" x14ac:dyDescent="0.3">
      <c r="A132" s="393">
        <v>6</v>
      </c>
      <c r="B132" s="390" t="s">
        <v>569</v>
      </c>
      <c r="C132" s="403">
        <v>12</v>
      </c>
      <c r="D132" s="403">
        <v>10</v>
      </c>
      <c r="E132" s="403"/>
      <c r="F132" s="403">
        <v>15</v>
      </c>
      <c r="G132" s="403">
        <v>11</v>
      </c>
      <c r="H132" s="403">
        <v>9</v>
      </c>
      <c r="I132" s="403"/>
      <c r="J132" s="403">
        <v>10</v>
      </c>
      <c r="K132" s="403">
        <v>4</v>
      </c>
      <c r="L132" s="403">
        <v>2</v>
      </c>
      <c r="M132" s="403"/>
      <c r="N132" s="403">
        <v>10</v>
      </c>
    </row>
    <row r="133" spans="1:14" s="385" customFormat="1" ht="18.75" hidden="1" x14ac:dyDescent="0.3">
      <c r="A133" s="393">
        <v>7</v>
      </c>
      <c r="B133" s="390" t="s">
        <v>574</v>
      </c>
      <c r="C133" s="403">
        <v>12</v>
      </c>
      <c r="D133" s="403">
        <v>14</v>
      </c>
      <c r="E133" s="403"/>
      <c r="F133" s="403">
        <v>17</v>
      </c>
      <c r="G133" s="403">
        <v>11</v>
      </c>
      <c r="H133" s="403">
        <v>14</v>
      </c>
      <c r="I133" s="403"/>
      <c r="J133" s="403">
        <v>6</v>
      </c>
      <c r="K133" s="403">
        <v>3</v>
      </c>
      <c r="L133" s="403">
        <v>2</v>
      </c>
      <c r="M133" s="403"/>
      <c r="N133" s="403">
        <v>6</v>
      </c>
    </row>
    <row r="134" spans="1:14" s="385" customFormat="1" ht="18.75" hidden="1" x14ac:dyDescent="0.3">
      <c r="A134" s="393">
        <v>8</v>
      </c>
      <c r="B134" s="390" t="s">
        <v>573</v>
      </c>
      <c r="C134" s="403">
        <v>11</v>
      </c>
      <c r="D134" s="403">
        <v>12</v>
      </c>
      <c r="E134" s="403"/>
      <c r="F134" s="403">
        <v>15</v>
      </c>
      <c r="G134" s="403">
        <v>11</v>
      </c>
      <c r="H134" s="403">
        <v>11</v>
      </c>
      <c r="I134" s="403"/>
      <c r="J134" s="403">
        <v>5</v>
      </c>
      <c r="K134" s="403">
        <v>1</v>
      </c>
      <c r="L134" s="403"/>
      <c r="M134" s="403"/>
      <c r="N134" s="403">
        <v>5</v>
      </c>
    </row>
    <row r="135" spans="1:14" s="385" customFormat="1" ht="18.75" hidden="1" x14ac:dyDescent="0.3">
      <c r="A135" s="393">
        <v>9</v>
      </c>
      <c r="B135" s="390" t="s">
        <v>570</v>
      </c>
      <c r="C135" s="403">
        <v>11</v>
      </c>
      <c r="D135" s="403">
        <v>9</v>
      </c>
      <c r="E135" s="403"/>
      <c r="F135" s="403">
        <v>12</v>
      </c>
      <c r="G135" s="403">
        <v>11</v>
      </c>
      <c r="H135" s="403">
        <v>9</v>
      </c>
      <c r="I135" s="403"/>
      <c r="J135" s="403">
        <v>7</v>
      </c>
      <c r="K135" s="403">
        <v>4</v>
      </c>
      <c r="L135" s="403"/>
      <c r="M135" s="403"/>
      <c r="N135" s="403">
        <v>7</v>
      </c>
    </row>
    <row r="136" spans="1:14" s="385" customFormat="1" ht="18.75" hidden="1" x14ac:dyDescent="0.3">
      <c r="A136" s="393">
        <v>10</v>
      </c>
      <c r="B136" s="390" t="s">
        <v>26</v>
      </c>
      <c r="C136" s="403">
        <v>12</v>
      </c>
      <c r="D136" s="403">
        <v>11</v>
      </c>
      <c r="E136" s="403"/>
      <c r="F136" s="403">
        <v>15</v>
      </c>
      <c r="G136" s="403">
        <v>10</v>
      </c>
      <c r="H136" s="403">
        <v>11</v>
      </c>
      <c r="I136" s="403"/>
      <c r="J136" s="403">
        <v>10</v>
      </c>
      <c r="K136" s="403"/>
      <c r="L136" s="403"/>
      <c r="M136" s="403"/>
      <c r="N136" s="403">
        <v>10</v>
      </c>
    </row>
    <row r="137" spans="1:14" s="385" customFormat="1" ht="18.75" hidden="1" x14ac:dyDescent="0.3">
      <c r="A137" s="393">
        <v>11</v>
      </c>
      <c r="B137" s="390" t="s">
        <v>567</v>
      </c>
      <c r="C137" s="403">
        <v>11</v>
      </c>
      <c r="D137" s="403">
        <v>10</v>
      </c>
      <c r="E137" s="403"/>
      <c r="F137" s="403">
        <v>13</v>
      </c>
      <c r="G137" s="403">
        <v>11</v>
      </c>
      <c r="H137" s="403">
        <v>10</v>
      </c>
      <c r="I137" s="403"/>
      <c r="J137" s="403">
        <v>10</v>
      </c>
      <c r="K137" s="403">
        <v>1</v>
      </c>
      <c r="L137" s="403"/>
      <c r="M137" s="403"/>
      <c r="N137" s="403">
        <v>10</v>
      </c>
    </row>
    <row r="138" spans="1:14" s="385" customFormat="1" ht="18.75" hidden="1" x14ac:dyDescent="0.3">
      <c r="A138" s="393">
        <v>12</v>
      </c>
      <c r="B138" s="390" t="s">
        <v>575</v>
      </c>
      <c r="C138" s="403">
        <v>11</v>
      </c>
      <c r="D138" s="403">
        <v>11</v>
      </c>
      <c r="E138" s="403"/>
      <c r="F138" s="403">
        <v>14</v>
      </c>
      <c r="G138" s="403">
        <v>9</v>
      </c>
      <c r="H138" s="403">
        <v>10</v>
      </c>
      <c r="I138" s="403"/>
      <c r="J138" s="403">
        <v>6</v>
      </c>
      <c r="K138" s="403">
        <v>1</v>
      </c>
      <c r="L138" s="403"/>
      <c r="M138" s="403"/>
      <c r="N138" s="403">
        <v>6</v>
      </c>
    </row>
    <row r="139" spans="1:14" s="385" customFormat="1" ht="18.75" hidden="1" x14ac:dyDescent="0.3">
      <c r="A139" s="393">
        <v>13</v>
      </c>
      <c r="B139" s="390" t="s">
        <v>576</v>
      </c>
      <c r="C139" s="403">
        <v>11</v>
      </c>
      <c r="D139" s="403">
        <v>12</v>
      </c>
      <c r="E139" s="403"/>
      <c r="F139" s="403">
        <v>15</v>
      </c>
      <c r="G139" s="403">
        <v>9</v>
      </c>
      <c r="H139" s="403">
        <v>12</v>
      </c>
      <c r="I139" s="403"/>
      <c r="J139" s="403">
        <v>10</v>
      </c>
      <c r="K139" s="403">
        <v>1</v>
      </c>
      <c r="L139" s="403">
        <v>1</v>
      </c>
      <c r="M139" s="403"/>
      <c r="N139" s="403">
        <v>10</v>
      </c>
    </row>
    <row r="140" spans="1:14" s="385" customFormat="1" ht="18.75" hidden="1" x14ac:dyDescent="0.3">
      <c r="A140" s="393">
        <v>14</v>
      </c>
      <c r="B140" s="390" t="s">
        <v>953</v>
      </c>
      <c r="C140" s="403">
        <v>12</v>
      </c>
      <c r="D140" s="403">
        <v>14</v>
      </c>
      <c r="E140" s="403"/>
      <c r="F140" s="403">
        <v>18</v>
      </c>
      <c r="G140" s="403">
        <v>10</v>
      </c>
      <c r="H140" s="403">
        <v>9</v>
      </c>
      <c r="I140" s="403"/>
      <c r="J140" s="403">
        <v>10</v>
      </c>
      <c r="K140" s="403"/>
      <c r="L140" s="403"/>
      <c r="M140" s="403"/>
      <c r="N140" s="403">
        <v>10</v>
      </c>
    </row>
    <row r="141" spans="1:14" s="376" customFormat="1" ht="18.75" hidden="1" x14ac:dyDescent="0.3">
      <c r="A141" s="373" t="s">
        <v>366</v>
      </c>
      <c r="B141" s="387" t="s">
        <v>954</v>
      </c>
      <c r="C141" s="375">
        <f>SUM(C142:C156)</f>
        <v>170</v>
      </c>
      <c r="D141" s="375">
        <f t="shared" ref="D141:N141" si="14">SUM(D142:D156)</f>
        <v>159</v>
      </c>
      <c r="E141" s="375">
        <f t="shared" si="14"/>
        <v>0</v>
      </c>
      <c r="F141" s="375">
        <f t="shared" si="14"/>
        <v>209</v>
      </c>
      <c r="G141" s="375">
        <f t="shared" si="14"/>
        <v>153</v>
      </c>
      <c r="H141" s="375">
        <f t="shared" si="14"/>
        <v>146</v>
      </c>
      <c r="I141" s="375">
        <f t="shared" si="14"/>
        <v>0</v>
      </c>
      <c r="J141" s="375">
        <f t="shared" si="14"/>
        <v>142</v>
      </c>
      <c r="K141" s="375">
        <f t="shared" si="14"/>
        <v>25</v>
      </c>
      <c r="L141" s="375">
        <f t="shared" si="14"/>
        <v>11</v>
      </c>
      <c r="M141" s="375">
        <f t="shared" si="14"/>
        <v>0</v>
      </c>
      <c r="N141" s="375">
        <f t="shared" si="14"/>
        <v>142</v>
      </c>
    </row>
    <row r="142" spans="1:14" s="385" customFormat="1" ht="18.75" hidden="1" x14ac:dyDescent="0.3">
      <c r="A142" s="393">
        <v>1</v>
      </c>
      <c r="B142" s="421" t="s">
        <v>597</v>
      </c>
      <c r="C142" s="419">
        <v>11</v>
      </c>
      <c r="D142" s="419">
        <v>10</v>
      </c>
      <c r="E142" s="403"/>
      <c r="F142" s="419">
        <v>13</v>
      </c>
      <c r="G142" s="419">
        <v>8</v>
      </c>
      <c r="H142" s="419">
        <v>10</v>
      </c>
      <c r="I142" s="419"/>
      <c r="J142" s="419">
        <v>10</v>
      </c>
      <c r="K142" s="403"/>
      <c r="L142" s="403">
        <v>2</v>
      </c>
      <c r="M142" s="403"/>
      <c r="N142" s="419">
        <v>10</v>
      </c>
    </row>
    <row r="143" spans="1:14" s="385" customFormat="1" ht="18.75" hidden="1" x14ac:dyDescent="0.3">
      <c r="A143" s="393">
        <v>2</v>
      </c>
      <c r="B143" s="421" t="s">
        <v>598</v>
      </c>
      <c r="C143" s="419">
        <v>11</v>
      </c>
      <c r="D143" s="419">
        <v>10</v>
      </c>
      <c r="E143" s="403"/>
      <c r="F143" s="419">
        <v>13</v>
      </c>
      <c r="G143" s="419">
        <v>11</v>
      </c>
      <c r="H143" s="419">
        <v>9</v>
      </c>
      <c r="I143" s="419"/>
      <c r="J143" s="419">
        <v>7</v>
      </c>
      <c r="K143" s="403">
        <v>1</v>
      </c>
      <c r="L143" s="403">
        <v>1</v>
      </c>
      <c r="M143" s="403"/>
      <c r="N143" s="419">
        <v>7</v>
      </c>
    </row>
    <row r="144" spans="1:14" s="385" customFormat="1" ht="18.75" hidden="1" x14ac:dyDescent="0.3">
      <c r="A144" s="393">
        <v>3</v>
      </c>
      <c r="B144" s="421" t="s">
        <v>599</v>
      </c>
      <c r="C144" s="419">
        <v>11</v>
      </c>
      <c r="D144" s="419">
        <v>10</v>
      </c>
      <c r="E144" s="403"/>
      <c r="F144" s="419">
        <v>13</v>
      </c>
      <c r="G144" s="419">
        <v>9</v>
      </c>
      <c r="H144" s="419">
        <v>10</v>
      </c>
      <c r="I144" s="419"/>
      <c r="J144" s="419">
        <v>11</v>
      </c>
      <c r="K144" s="403">
        <v>2</v>
      </c>
      <c r="L144" s="403"/>
      <c r="M144" s="403"/>
      <c r="N144" s="419">
        <v>11</v>
      </c>
    </row>
    <row r="145" spans="1:14" s="385" customFormat="1" ht="18.75" hidden="1" x14ac:dyDescent="0.3">
      <c r="A145" s="393">
        <v>4</v>
      </c>
      <c r="B145" s="421" t="s">
        <v>600</v>
      </c>
      <c r="C145" s="419">
        <v>11</v>
      </c>
      <c r="D145" s="419">
        <v>11</v>
      </c>
      <c r="E145" s="403"/>
      <c r="F145" s="419">
        <v>14</v>
      </c>
      <c r="G145" s="419">
        <v>11</v>
      </c>
      <c r="H145" s="419">
        <v>10</v>
      </c>
      <c r="I145" s="419"/>
      <c r="J145" s="419">
        <v>8</v>
      </c>
      <c r="K145" s="403">
        <v>3</v>
      </c>
      <c r="L145" s="403">
        <v>2</v>
      </c>
      <c r="M145" s="403"/>
      <c r="N145" s="419">
        <v>8</v>
      </c>
    </row>
    <row r="146" spans="1:14" s="385" customFormat="1" ht="18.75" hidden="1" x14ac:dyDescent="0.3">
      <c r="A146" s="393">
        <v>5</v>
      </c>
      <c r="B146" s="421" t="s">
        <v>601</v>
      </c>
      <c r="C146" s="419">
        <v>11</v>
      </c>
      <c r="D146" s="419">
        <v>9</v>
      </c>
      <c r="E146" s="403"/>
      <c r="F146" s="419">
        <v>12</v>
      </c>
      <c r="G146" s="419">
        <v>11</v>
      </c>
      <c r="H146" s="419">
        <v>8</v>
      </c>
      <c r="I146" s="419"/>
      <c r="J146" s="419">
        <v>11</v>
      </c>
      <c r="K146" s="403">
        <v>5</v>
      </c>
      <c r="L146" s="403">
        <v>2</v>
      </c>
      <c r="M146" s="403"/>
      <c r="N146" s="419">
        <v>11</v>
      </c>
    </row>
    <row r="147" spans="1:14" s="385" customFormat="1" ht="18.75" hidden="1" x14ac:dyDescent="0.3">
      <c r="A147" s="393">
        <v>6</v>
      </c>
      <c r="B147" s="421" t="s">
        <v>602</v>
      </c>
      <c r="C147" s="419">
        <v>11</v>
      </c>
      <c r="D147" s="419">
        <v>9</v>
      </c>
      <c r="E147" s="403"/>
      <c r="F147" s="419">
        <v>12</v>
      </c>
      <c r="G147" s="419">
        <v>10</v>
      </c>
      <c r="H147" s="419">
        <v>9</v>
      </c>
      <c r="I147" s="419"/>
      <c r="J147" s="419">
        <v>10</v>
      </c>
      <c r="K147" s="403"/>
      <c r="L147" s="403"/>
      <c r="M147" s="403"/>
      <c r="N147" s="419">
        <v>10</v>
      </c>
    </row>
    <row r="148" spans="1:14" s="385" customFormat="1" ht="18.75" hidden="1" x14ac:dyDescent="0.3">
      <c r="A148" s="393">
        <v>7</v>
      </c>
      <c r="B148" s="421" t="s">
        <v>605</v>
      </c>
      <c r="C148" s="419">
        <v>12</v>
      </c>
      <c r="D148" s="419">
        <v>11</v>
      </c>
      <c r="E148" s="403"/>
      <c r="F148" s="419">
        <v>15</v>
      </c>
      <c r="G148" s="419">
        <v>10</v>
      </c>
      <c r="H148" s="419">
        <v>10</v>
      </c>
      <c r="I148" s="419"/>
      <c r="J148" s="419">
        <v>9</v>
      </c>
      <c r="K148" s="403">
        <v>2</v>
      </c>
      <c r="L148" s="403">
        <v>1</v>
      </c>
      <c r="M148" s="403"/>
      <c r="N148" s="419">
        <v>9</v>
      </c>
    </row>
    <row r="149" spans="1:14" s="385" customFormat="1" ht="18.75" hidden="1" x14ac:dyDescent="0.3">
      <c r="A149" s="393">
        <v>8</v>
      </c>
      <c r="B149" s="421" t="s">
        <v>606</v>
      </c>
      <c r="C149" s="419">
        <v>12</v>
      </c>
      <c r="D149" s="419">
        <v>11</v>
      </c>
      <c r="E149" s="403"/>
      <c r="F149" s="419">
        <v>15</v>
      </c>
      <c r="G149" s="419">
        <v>11</v>
      </c>
      <c r="H149" s="419">
        <v>10</v>
      </c>
      <c r="I149" s="419"/>
      <c r="J149" s="419">
        <v>11</v>
      </c>
      <c r="K149" s="403">
        <v>2</v>
      </c>
      <c r="L149" s="403">
        <v>2</v>
      </c>
      <c r="M149" s="403"/>
      <c r="N149" s="419">
        <v>11</v>
      </c>
    </row>
    <row r="150" spans="1:14" s="385" customFormat="1" ht="18.75" hidden="1" x14ac:dyDescent="0.3">
      <c r="A150" s="393">
        <v>9</v>
      </c>
      <c r="B150" s="421" t="s">
        <v>608</v>
      </c>
      <c r="C150" s="419">
        <v>11</v>
      </c>
      <c r="D150" s="419">
        <v>9</v>
      </c>
      <c r="E150" s="403"/>
      <c r="F150" s="419">
        <v>12</v>
      </c>
      <c r="G150" s="419">
        <v>11</v>
      </c>
      <c r="H150" s="419">
        <v>9</v>
      </c>
      <c r="I150" s="419"/>
      <c r="J150" s="419">
        <v>8</v>
      </c>
      <c r="K150" s="403">
        <v>2</v>
      </c>
      <c r="L150" s="403"/>
      <c r="M150" s="403"/>
      <c r="N150" s="419">
        <v>8</v>
      </c>
    </row>
    <row r="151" spans="1:14" s="385" customFormat="1" ht="18.75" hidden="1" x14ac:dyDescent="0.3">
      <c r="A151" s="393">
        <v>10</v>
      </c>
      <c r="B151" s="421" t="s">
        <v>607</v>
      </c>
      <c r="C151" s="419">
        <v>11</v>
      </c>
      <c r="D151" s="419">
        <v>9</v>
      </c>
      <c r="E151" s="403"/>
      <c r="F151" s="419">
        <v>12</v>
      </c>
      <c r="G151" s="419">
        <v>11</v>
      </c>
      <c r="H151" s="419">
        <v>9</v>
      </c>
      <c r="I151" s="419"/>
      <c r="J151" s="419">
        <v>8</v>
      </c>
      <c r="K151" s="403">
        <v>1</v>
      </c>
      <c r="L151" s="403"/>
      <c r="M151" s="403"/>
      <c r="N151" s="419">
        <v>8</v>
      </c>
    </row>
    <row r="152" spans="1:14" s="385" customFormat="1" ht="18.75" hidden="1" x14ac:dyDescent="0.3">
      <c r="A152" s="393">
        <v>11</v>
      </c>
      <c r="B152" s="421" t="s">
        <v>609</v>
      </c>
      <c r="C152" s="419">
        <v>11</v>
      </c>
      <c r="D152" s="419">
        <v>9</v>
      </c>
      <c r="E152" s="403"/>
      <c r="F152" s="419">
        <v>12</v>
      </c>
      <c r="G152" s="419">
        <v>11</v>
      </c>
      <c r="H152" s="419">
        <v>9</v>
      </c>
      <c r="I152" s="419"/>
      <c r="J152" s="419">
        <v>7</v>
      </c>
      <c r="K152" s="403">
        <v>1</v>
      </c>
      <c r="L152" s="403"/>
      <c r="M152" s="403"/>
      <c r="N152" s="419">
        <v>7</v>
      </c>
    </row>
    <row r="153" spans="1:14" s="385" customFormat="1" ht="18.75" hidden="1" x14ac:dyDescent="0.3">
      <c r="A153" s="393">
        <v>12</v>
      </c>
      <c r="B153" s="421" t="s">
        <v>611</v>
      </c>
      <c r="C153" s="419">
        <v>11</v>
      </c>
      <c r="D153" s="419">
        <v>10</v>
      </c>
      <c r="E153" s="403"/>
      <c r="F153" s="419">
        <v>13</v>
      </c>
      <c r="G153" s="419">
        <v>10</v>
      </c>
      <c r="H153" s="419">
        <v>9</v>
      </c>
      <c r="I153" s="419"/>
      <c r="J153" s="419">
        <v>10</v>
      </c>
      <c r="K153" s="403">
        <v>3</v>
      </c>
      <c r="L153" s="403">
        <v>1</v>
      </c>
      <c r="M153" s="403"/>
      <c r="N153" s="419">
        <v>10</v>
      </c>
    </row>
    <row r="154" spans="1:14" s="385" customFormat="1" ht="18.75" hidden="1" x14ac:dyDescent="0.3">
      <c r="A154" s="393">
        <v>13</v>
      </c>
      <c r="B154" s="421" t="s">
        <v>610</v>
      </c>
      <c r="C154" s="419">
        <v>12</v>
      </c>
      <c r="D154" s="419">
        <v>12</v>
      </c>
      <c r="E154" s="403"/>
      <c r="F154" s="419">
        <v>16</v>
      </c>
      <c r="G154" s="419">
        <v>10</v>
      </c>
      <c r="H154" s="419">
        <v>9</v>
      </c>
      <c r="I154" s="419"/>
      <c r="J154" s="419">
        <v>8</v>
      </c>
      <c r="K154" s="403">
        <v>2</v>
      </c>
      <c r="L154" s="403"/>
      <c r="M154" s="403"/>
      <c r="N154" s="419">
        <v>8</v>
      </c>
    </row>
    <row r="155" spans="1:14" s="385" customFormat="1" ht="18.75" hidden="1" x14ac:dyDescent="0.3">
      <c r="A155" s="393">
        <v>14</v>
      </c>
      <c r="B155" s="421" t="s">
        <v>612</v>
      </c>
      <c r="C155" s="419">
        <v>12</v>
      </c>
      <c r="D155" s="419">
        <v>10</v>
      </c>
      <c r="E155" s="403"/>
      <c r="F155" s="419">
        <v>14</v>
      </c>
      <c r="G155" s="419">
        <v>9</v>
      </c>
      <c r="H155" s="419">
        <v>9</v>
      </c>
      <c r="I155" s="419"/>
      <c r="J155" s="419">
        <v>9</v>
      </c>
      <c r="K155" s="403">
        <v>1</v>
      </c>
      <c r="L155" s="403"/>
      <c r="M155" s="403"/>
      <c r="N155" s="419">
        <v>9</v>
      </c>
    </row>
    <row r="156" spans="1:14" s="385" customFormat="1" ht="18.75" hidden="1" x14ac:dyDescent="0.3">
      <c r="A156" s="393">
        <v>15</v>
      </c>
      <c r="B156" s="421" t="s">
        <v>604</v>
      </c>
      <c r="C156" s="419">
        <v>12</v>
      </c>
      <c r="D156" s="419">
        <v>19</v>
      </c>
      <c r="E156" s="403"/>
      <c r="F156" s="419">
        <v>23</v>
      </c>
      <c r="G156" s="419">
        <v>10</v>
      </c>
      <c r="H156" s="419">
        <v>16</v>
      </c>
      <c r="I156" s="419"/>
      <c r="J156" s="419">
        <v>15</v>
      </c>
      <c r="K156" s="403"/>
      <c r="L156" s="403"/>
      <c r="M156" s="403"/>
      <c r="N156" s="419">
        <v>15</v>
      </c>
    </row>
    <row r="157" spans="1:14" s="376" customFormat="1" ht="18.75" hidden="1" x14ac:dyDescent="0.3">
      <c r="A157" s="373" t="s">
        <v>385</v>
      </c>
      <c r="B157" s="387" t="s">
        <v>403</v>
      </c>
      <c r="C157" s="375">
        <f>SUM(C158:C167)</f>
        <v>108</v>
      </c>
      <c r="D157" s="375">
        <f t="shared" ref="D157:N157" si="15">SUM(D158:D167)</f>
        <v>89</v>
      </c>
      <c r="E157" s="375">
        <f t="shared" si="15"/>
        <v>0</v>
      </c>
      <c r="F157" s="375">
        <f t="shared" si="15"/>
        <v>117</v>
      </c>
      <c r="G157" s="375">
        <f t="shared" si="15"/>
        <v>105</v>
      </c>
      <c r="H157" s="375">
        <f t="shared" si="15"/>
        <v>78</v>
      </c>
      <c r="I157" s="375">
        <f t="shared" si="15"/>
        <v>0</v>
      </c>
      <c r="J157" s="375">
        <f t="shared" si="15"/>
        <v>79</v>
      </c>
      <c r="K157" s="375">
        <f t="shared" si="15"/>
        <v>20</v>
      </c>
      <c r="L157" s="375">
        <f t="shared" si="15"/>
        <v>8</v>
      </c>
      <c r="M157" s="375">
        <f t="shared" si="15"/>
        <v>0</v>
      </c>
      <c r="N157" s="375">
        <f t="shared" si="15"/>
        <v>79</v>
      </c>
    </row>
    <row r="158" spans="1:14" s="385" customFormat="1" ht="18.75" hidden="1" x14ac:dyDescent="0.3">
      <c r="A158" s="393">
        <v>1</v>
      </c>
      <c r="B158" s="390" t="s">
        <v>496</v>
      </c>
      <c r="C158" s="393">
        <v>11</v>
      </c>
      <c r="D158" s="393">
        <v>10</v>
      </c>
      <c r="E158" s="393"/>
      <c r="F158" s="393">
        <v>13</v>
      </c>
      <c r="G158" s="393">
        <v>9</v>
      </c>
      <c r="H158" s="393">
        <v>8</v>
      </c>
      <c r="I158" s="393"/>
      <c r="J158" s="393">
        <v>7</v>
      </c>
      <c r="K158" s="393">
        <v>2</v>
      </c>
      <c r="L158" s="393"/>
      <c r="M158" s="393"/>
      <c r="N158" s="393">
        <v>7</v>
      </c>
    </row>
    <row r="159" spans="1:14" s="385" customFormat="1" ht="18.75" hidden="1" x14ac:dyDescent="0.3">
      <c r="A159" s="393">
        <v>2</v>
      </c>
      <c r="B159" s="390" t="s">
        <v>955</v>
      </c>
      <c r="C159" s="422">
        <v>11</v>
      </c>
      <c r="D159" s="393">
        <v>9</v>
      </c>
      <c r="E159" s="393"/>
      <c r="F159" s="393">
        <v>12</v>
      </c>
      <c r="G159" s="393">
        <v>11</v>
      </c>
      <c r="H159" s="393">
        <v>7</v>
      </c>
      <c r="I159" s="393"/>
      <c r="J159" s="393">
        <v>9</v>
      </c>
      <c r="K159" s="393">
        <v>1</v>
      </c>
      <c r="L159" s="393"/>
      <c r="M159" s="393"/>
      <c r="N159" s="393">
        <v>9</v>
      </c>
    </row>
    <row r="160" spans="1:14" s="385" customFormat="1" ht="18.75" hidden="1" x14ac:dyDescent="0.3">
      <c r="A160" s="393">
        <v>3</v>
      </c>
      <c r="B160" s="390" t="s">
        <v>624</v>
      </c>
      <c r="C160" s="393">
        <v>11</v>
      </c>
      <c r="D160" s="393">
        <v>9</v>
      </c>
      <c r="E160" s="393"/>
      <c r="F160" s="393">
        <v>12</v>
      </c>
      <c r="G160" s="393">
        <v>11</v>
      </c>
      <c r="H160" s="393">
        <v>9</v>
      </c>
      <c r="I160" s="393"/>
      <c r="J160" s="393">
        <v>9</v>
      </c>
      <c r="K160" s="393">
        <v>1</v>
      </c>
      <c r="L160" s="393"/>
      <c r="M160" s="393"/>
      <c r="N160" s="393">
        <v>9</v>
      </c>
    </row>
    <row r="161" spans="1:14" s="385" customFormat="1" ht="18.75" hidden="1" x14ac:dyDescent="0.3">
      <c r="A161" s="393">
        <v>4</v>
      </c>
      <c r="B161" s="390" t="s">
        <v>956</v>
      </c>
      <c r="C161" s="393">
        <v>11</v>
      </c>
      <c r="D161" s="393">
        <v>9</v>
      </c>
      <c r="E161" s="393"/>
      <c r="F161" s="393">
        <v>12</v>
      </c>
      <c r="G161" s="393">
        <v>11</v>
      </c>
      <c r="H161" s="393">
        <v>7</v>
      </c>
      <c r="I161" s="393"/>
      <c r="J161" s="393">
        <v>8</v>
      </c>
      <c r="K161" s="393">
        <v>5</v>
      </c>
      <c r="L161" s="393">
        <v>2</v>
      </c>
      <c r="M161" s="393"/>
      <c r="N161" s="393">
        <v>8</v>
      </c>
    </row>
    <row r="162" spans="1:14" s="385" customFormat="1" ht="18.75" hidden="1" x14ac:dyDescent="0.3">
      <c r="A162" s="393">
        <v>5</v>
      </c>
      <c r="B162" s="390" t="s">
        <v>621</v>
      </c>
      <c r="C162" s="393">
        <v>10</v>
      </c>
      <c r="D162" s="393">
        <v>8</v>
      </c>
      <c r="E162" s="393"/>
      <c r="F162" s="393">
        <v>10</v>
      </c>
      <c r="G162" s="393">
        <v>10</v>
      </c>
      <c r="H162" s="393">
        <v>7</v>
      </c>
      <c r="I162" s="393"/>
      <c r="J162" s="393">
        <v>5</v>
      </c>
      <c r="K162" s="393">
        <v>2</v>
      </c>
      <c r="L162" s="393">
        <v>1</v>
      </c>
      <c r="M162" s="393"/>
      <c r="N162" s="393">
        <v>5</v>
      </c>
    </row>
    <row r="163" spans="1:14" s="385" customFormat="1" ht="18.75" hidden="1" x14ac:dyDescent="0.3">
      <c r="A163" s="393">
        <v>6</v>
      </c>
      <c r="B163" s="390" t="s">
        <v>618</v>
      </c>
      <c r="C163" s="393">
        <v>11</v>
      </c>
      <c r="D163" s="393">
        <v>9</v>
      </c>
      <c r="E163" s="393"/>
      <c r="F163" s="393">
        <v>12</v>
      </c>
      <c r="G163" s="393">
        <v>11</v>
      </c>
      <c r="H163" s="393">
        <v>9</v>
      </c>
      <c r="I163" s="393"/>
      <c r="J163" s="393">
        <v>8</v>
      </c>
      <c r="K163" s="393">
        <v>2</v>
      </c>
      <c r="L163" s="393">
        <v>1</v>
      </c>
      <c r="M163" s="393"/>
      <c r="N163" s="393">
        <v>8</v>
      </c>
    </row>
    <row r="164" spans="1:14" s="385" customFormat="1" ht="18.75" hidden="1" x14ac:dyDescent="0.3">
      <c r="A164" s="393">
        <v>7</v>
      </c>
      <c r="B164" s="390" t="s">
        <v>616</v>
      </c>
      <c r="C164" s="393">
        <v>11</v>
      </c>
      <c r="D164" s="393">
        <v>9</v>
      </c>
      <c r="E164" s="393"/>
      <c r="F164" s="393">
        <v>12</v>
      </c>
      <c r="G164" s="393">
        <v>11</v>
      </c>
      <c r="H164" s="393">
        <v>9</v>
      </c>
      <c r="I164" s="393"/>
      <c r="J164" s="393">
        <v>11</v>
      </c>
      <c r="K164" s="393">
        <v>2</v>
      </c>
      <c r="L164" s="393">
        <v>1</v>
      </c>
      <c r="M164" s="393"/>
      <c r="N164" s="393">
        <v>11</v>
      </c>
    </row>
    <row r="165" spans="1:14" s="385" customFormat="1" ht="18.75" hidden="1" x14ac:dyDescent="0.3">
      <c r="A165" s="393">
        <v>8</v>
      </c>
      <c r="B165" s="390" t="s">
        <v>615</v>
      </c>
      <c r="C165" s="393">
        <v>11</v>
      </c>
      <c r="D165" s="393">
        <v>9</v>
      </c>
      <c r="E165" s="393"/>
      <c r="F165" s="393">
        <v>12</v>
      </c>
      <c r="G165" s="393">
        <v>11</v>
      </c>
      <c r="H165" s="393">
        <v>7</v>
      </c>
      <c r="I165" s="393"/>
      <c r="J165" s="393">
        <v>8</v>
      </c>
      <c r="K165" s="393">
        <v>1</v>
      </c>
      <c r="L165" s="393">
        <v>1</v>
      </c>
      <c r="M165" s="393"/>
      <c r="N165" s="393">
        <v>8</v>
      </c>
    </row>
    <row r="166" spans="1:14" s="385" customFormat="1" ht="18.75" hidden="1" x14ac:dyDescent="0.3">
      <c r="A166" s="393">
        <v>9</v>
      </c>
      <c r="B166" s="390" t="s">
        <v>614</v>
      </c>
      <c r="C166" s="393">
        <v>11</v>
      </c>
      <c r="D166" s="393">
        <v>9</v>
      </c>
      <c r="E166" s="393"/>
      <c r="F166" s="393">
        <v>12</v>
      </c>
      <c r="G166" s="393">
        <v>10</v>
      </c>
      <c r="H166" s="393">
        <v>8</v>
      </c>
      <c r="I166" s="393"/>
      <c r="J166" s="393">
        <v>9</v>
      </c>
      <c r="K166" s="393">
        <v>2</v>
      </c>
      <c r="L166" s="393">
        <v>2</v>
      </c>
      <c r="M166" s="393"/>
      <c r="N166" s="393">
        <v>9</v>
      </c>
    </row>
    <row r="167" spans="1:14" s="385" customFormat="1" ht="18.75" hidden="1" x14ac:dyDescent="0.3">
      <c r="A167" s="393">
        <v>10</v>
      </c>
      <c r="B167" s="390" t="s">
        <v>957</v>
      </c>
      <c r="C167" s="393">
        <v>10</v>
      </c>
      <c r="D167" s="393">
        <v>8</v>
      </c>
      <c r="E167" s="393"/>
      <c r="F167" s="393">
        <v>10</v>
      </c>
      <c r="G167" s="393">
        <v>10</v>
      </c>
      <c r="H167" s="393">
        <v>7</v>
      </c>
      <c r="I167" s="393"/>
      <c r="J167" s="393">
        <v>5</v>
      </c>
      <c r="K167" s="393">
        <v>2</v>
      </c>
      <c r="L167" s="393"/>
      <c r="M167" s="393"/>
      <c r="N167" s="393">
        <v>5</v>
      </c>
    </row>
    <row r="168" spans="1:14" s="376" customFormat="1" ht="18.75" hidden="1" x14ac:dyDescent="0.3">
      <c r="A168" s="373" t="s">
        <v>402</v>
      </c>
      <c r="B168" s="387" t="s">
        <v>415</v>
      </c>
      <c r="C168" s="375">
        <f t="shared" ref="C168:N168" si="16">SUM(C169:C181)</f>
        <v>146</v>
      </c>
      <c r="D168" s="375">
        <f t="shared" si="16"/>
        <v>123</v>
      </c>
      <c r="E168" s="375">
        <f t="shared" si="16"/>
        <v>0</v>
      </c>
      <c r="F168" s="375">
        <f t="shared" si="16"/>
        <v>165</v>
      </c>
      <c r="G168" s="375">
        <f t="shared" si="16"/>
        <v>138</v>
      </c>
      <c r="H168" s="375">
        <f t="shared" si="16"/>
        <v>112</v>
      </c>
      <c r="I168" s="375">
        <f t="shared" si="16"/>
        <v>0</v>
      </c>
      <c r="J168" s="375">
        <f t="shared" si="16"/>
        <v>136</v>
      </c>
      <c r="K168" s="375">
        <f t="shared" si="16"/>
        <v>21</v>
      </c>
      <c r="L168" s="375">
        <f t="shared" si="16"/>
        <v>14</v>
      </c>
      <c r="M168" s="375">
        <f t="shared" si="16"/>
        <v>0</v>
      </c>
      <c r="N168" s="375">
        <f t="shared" si="16"/>
        <v>136</v>
      </c>
    </row>
    <row r="169" spans="1:14" s="385" customFormat="1" ht="18.75" hidden="1" x14ac:dyDescent="0.3">
      <c r="A169" s="393">
        <v>1</v>
      </c>
      <c r="B169" s="390" t="s">
        <v>638</v>
      </c>
      <c r="C169" s="403">
        <v>11</v>
      </c>
      <c r="D169" s="403">
        <v>9</v>
      </c>
      <c r="E169" s="403"/>
      <c r="F169" s="403">
        <v>12</v>
      </c>
      <c r="G169" s="403">
        <v>11</v>
      </c>
      <c r="H169" s="403">
        <v>8</v>
      </c>
      <c r="I169" s="403"/>
      <c r="J169" s="403">
        <v>9</v>
      </c>
      <c r="K169" s="403">
        <v>2</v>
      </c>
      <c r="L169" s="403">
        <v>1</v>
      </c>
      <c r="M169" s="403"/>
      <c r="N169" s="403">
        <f>J169</f>
        <v>9</v>
      </c>
    </row>
    <row r="170" spans="1:14" s="385" customFormat="1" ht="18.75" hidden="1" x14ac:dyDescent="0.3">
      <c r="A170" s="393">
        <v>2</v>
      </c>
      <c r="B170" s="390" t="s">
        <v>639</v>
      </c>
      <c r="C170" s="403">
        <v>11</v>
      </c>
      <c r="D170" s="403">
        <v>9</v>
      </c>
      <c r="E170" s="403"/>
      <c r="F170" s="403">
        <v>12</v>
      </c>
      <c r="G170" s="403">
        <v>11</v>
      </c>
      <c r="H170" s="403">
        <v>9</v>
      </c>
      <c r="I170" s="403"/>
      <c r="J170" s="403">
        <v>9</v>
      </c>
      <c r="K170" s="403">
        <v>3</v>
      </c>
      <c r="L170" s="403"/>
      <c r="M170" s="403"/>
      <c r="N170" s="403">
        <f t="shared" ref="N170:N180" si="17">J170</f>
        <v>9</v>
      </c>
    </row>
    <row r="171" spans="1:14" s="385" customFormat="1" ht="18.75" hidden="1" x14ac:dyDescent="0.3">
      <c r="A171" s="393">
        <v>3</v>
      </c>
      <c r="B171" s="390" t="s">
        <v>637</v>
      </c>
      <c r="C171" s="403">
        <v>11</v>
      </c>
      <c r="D171" s="403">
        <v>9</v>
      </c>
      <c r="E171" s="403"/>
      <c r="F171" s="403">
        <v>12</v>
      </c>
      <c r="G171" s="403">
        <v>11</v>
      </c>
      <c r="H171" s="403">
        <v>9</v>
      </c>
      <c r="I171" s="403"/>
      <c r="J171" s="403">
        <v>9</v>
      </c>
      <c r="K171" s="403">
        <v>1</v>
      </c>
      <c r="L171" s="403"/>
      <c r="M171" s="403"/>
      <c r="N171" s="403">
        <f t="shared" si="17"/>
        <v>9</v>
      </c>
    </row>
    <row r="172" spans="1:14" s="385" customFormat="1" ht="18.75" hidden="1" x14ac:dyDescent="0.3">
      <c r="A172" s="393">
        <v>4</v>
      </c>
      <c r="B172" s="390" t="s">
        <v>634</v>
      </c>
      <c r="C172" s="403">
        <v>11</v>
      </c>
      <c r="D172" s="403">
        <v>9</v>
      </c>
      <c r="E172" s="403"/>
      <c r="F172" s="403">
        <v>12</v>
      </c>
      <c r="G172" s="403">
        <v>10</v>
      </c>
      <c r="H172" s="403">
        <v>9</v>
      </c>
      <c r="I172" s="403"/>
      <c r="J172" s="403">
        <v>9</v>
      </c>
      <c r="K172" s="403">
        <v>2</v>
      </c>
      <c r="L172" s="403">
        <v>2</v>
      </c>
      <c r="M172" s="403"/>
      <c r="N172" s="403">
        <f t="shared" si="17"/>
        <v>9</v>
      </c>
    </row>
    <row r="173" spans="1:14" s="385" customFormat="1" ht="18.75" hidden="1" x14ac:dyDescent="0.3">
      <c r="A173" s="393">
        <v>5</v>
      </c>
      <c r="B173" s="390" t="s">
        <v>635</v>
      </c>
      <c r="C173" s="403">
        <v>11</v>
      </c>
      <c r="D173" s="403">
        <v>9</v>
      </c>
      <c r="E173" s="403"/>
      <c r="F173" s="403">
        <v>12</v>
      </c>
      <c r="G173" s="403">
        <v>11</v>
      </c>
      <c r="H173" s="403">
        <v>9</v>
      </c>
      <c r="I173" s="403"/>
      <c r="J173" s="403">
        <v>11</v>
      </c>
      <c r="K173" s="403">
        <v>7</v>
      </c>
      <c r="L173" s="403">
        <v>4</v>
      </c>
      <c r="M173" s="403"/>
      <c r="N173" s="403">
        <f t="shared" si="17"/>
        <v>11</v>
      </c>
    </row>
    <row r="174" spans="1:14" s="385" customFormat="1" ht="18.75" hidden="1" x14ac:dyDescent="0.3">
      <c r="A174" s="393">
        <v>6</v>
      </c>
      <c r="B174" s="390" t="s">
        <v>629</v>
      </c>
      <c r="C174" s="403">
        <v>12</v>
      </c>
      <c r="D174" s="403">
        <v>11</v>
      </c>
      <c r="E174" s="403"/>
      <c r="F174" s="403">
        <v>15</v>
      </c>
      <c r="G174" s="403">
        <v>10</v>
      </c>
      <c r="H174" s="403">
        <v>8</v>
      </c>
      <c r="I174" s="403"/>
      <c r="J174" s="403">
        <v>11</v>
      </c>
      <c r="K174" s="403">
        <v>2</v>
      </c>
      <c r="L174" s="403"/>
      <c r="M174" s="403"/>
      <c r="N174" s="403">
        <f t="shared" si="17"/>
        <v>11</v>
      </c>
    </row>
    <row r="175" spans="1:14" s="385" customFormat="1" ht="18.75" hidden="1" x14ac:dyDescent="0.3">
      <c r="A175" s="393">
        <v>7</v>
      </c>
      <c r="B175" s="390" t="s">
        <v>627</v>
      </c>
      <c r="C175" s="403">
        <v>12</v>
      </c>
      <c r="D175" s="403">
        <v>11</v>
      </c>
      <c r="E175" s="403"/>
      <c r="F175" s="403">
        <v>15</v>
      </c>
      <c r="G175" s="403">
        <v>10</v>
      </c>
      <c r="H175" s="403">
        <v>9</v>
      </c>
      <c r="I175" s="403"/>
      <c r="J175" s="403">
        <v>12</v>
      </c>
      <c r="K175" s="403"/>
      <c r="L175" s="403">
        <v>1</v>
      </c>
      <c r="M175" s="403"/>
      <c r="N175" s="403">
        <f t="shared" si="17"/>
        <v>12</v>
      </c>
    </row>
    <row r="176" spans="1:14" s="385" customFormat="1" ht="18.75" hidden="1" x14ac:dyDescent="0.3">
      <c r="A176" s="393">
        <v>8</v>
      </c>
      <c r="B176" s="390" t="s">
        <v>628</v>
      </c>
      <c r="C176" s="403">
        <v>11</v>
      </c>
      <c r="D176" s="403">
        <v>9</v>
      </c>
      <c r="E176" s="403"/>
      <c r="F176" s="403">
        <v>12</v>
      </c>
      <c r="G176" s="403">
        <v>11</v>
      </c>
      <c r="H176" s="403">
        <v>9</v>
      </c>
      <c r="I176" s="403"/>
      <c r="J176" s="403">
        <v>10</v>
      </c>
      <c r="K176" s="403"/>
      <c r="L176" s="403">
        <v>1</v>
      </c>
      <c r="M176" s="403"/>
      <c r="N176" s="403">
        <f t="shared" si="17"/>
        <v>10</v>
      </c>
    </row>
    <row r="177" spans="1:14" s="385" customFormat="1" ht="18.75" hidden="1" x14ac:dyDescent="0.3">
      <c r="A177" s="393">
        <v>9</v>
      </c>
      <c r="B177" s="390" t="s">
        <v>626</v>
      </c>
      <c r="C177" s="403">
        <v>12</v>
      </c>
      <c r="D177" s="403">
        <v>11</v>
      </c>
      <c r="E177" s="403"/>
      <c r="F177" s="403">
        <v>15</v>
      </c>
      <c r="G177" s="403">
        <v>11</v>
      </c>
      <c r="H177" s="403">
        <v>9</v>
      </c>
      <c r="I177" s="403"/>
      <c r="J177" s="403">
        <v>13</v>
      </c>
      <c r="K177" s="403"/>
      <c r="L177" s="403"/>
      <c r="M177" s="403"/>
      <c r="N177" s="403">
        <f t="shared" si="17"/>
        <v>13</v>
      </c>
    </row>
    <row r="178" spans="1:14" s="385" customFormat="1" ht="18.75" hidden="1" x14ac:dyDescent="0.3">
      <c r="A178" s="393">
        <v>10</v>
      </c>
      <c r="B178" s="390" t="s">
        <v>636</v>
      </c>
      <c r="C178" s="403">
        <v>11</v>
      </c>
      <c r="D178" s="403">
        <v>9</v>
      </c>
      <c r="E178" s="403"/>
      <c r="F178" s="403">
        <v>12</v>
      </c>
      <c r="G178" s="403">
        <v>11</v>
      </c>
      <c r="H178" s="403">
        <v>8</v>
      </c>
      <c r="I178" s="403"/>
      <c r="J178" s="403">
        <v>10</v>
      </c>
      <c r="K178" s="403"/>
      <c r="L178" s="403">
        <v>2</v>
      </c>
      <c r="M178" s="403"/>
      <c r="N178" s="403">
        <f t="shared" si="17"/>
        <v>10</v>
      </c>
    </row>
    <row r="179" spans="1:14" s="385" customFormat="1" ht="18.75" hidden="1" x14ac:dyDescent="0.3">
      <c r="A179" s="393">
        <v>11</v>
      </c>
      <c r="B179" s="390" t="s">
        <v>630</v>
      </c>
      <c r="C179" s="403">
        <v>11</v>
      </c>
      <c r="D179" s="403">
        <v>9</v>
      </c>
      <c r="E179" s="403"/>
      <c r="F179" s="403">
        <v>12</v>
      </c>
      <c r="G179" s="403">
        <v>9</v>
      </c>
      <c r="H179" s="403">
        <v>9</v>
      </c>
      <c r="I179" s="403"/>
      <c r="J179" s="403">
        <v>11</v>
      </c>
      <c r="K179" s="403">
        <v>2</v>
      </c>
      <c r="L179" s="403">
        <v>1</v>
      </c>
      <c r="M179" s="403"/>
      <c r="N179" s="403">
        <f t="shared" si="17"/>
        <v>11</v>
      </c>
    </row>
    <row r="180" spans="1:14" s="385" customFormat="1" ht="18.75" hidden="1" x14ac:dyDescent="0.3">
      <c r="A180" s="393">
        <v>12</v>
      </c>
      <c r="B180" s="390" t="s">
        <v>631</v>
      </c>
      <c r="C180" s="403">
        <v>11</v>
      </c>
      <c r="D180" s="403">
        <v>9</v>
      </c>
      <c r="E180" s="403"/>
      <c r="F180" s="403">
        <v>12</v>
      </c>
      <c r="G180" s="403">
        <v>11</v>
      </c>
      <c r="H180" s="403">
        <v>8</v>
      </c>
      <c r="I180" s="403"/>
      <c r="J180" s="403">
        <v>10</v>
      </c>
      <c r="K180" s="403">
        <v>1</v>
      </c>
      <c r="L180" s="403">
        <v>1</v>
      </c>
      <c r="M180" s="403"/>
      <c r="N180" s="403">
        <f t="shared" si="17"/>
        <v>10</v>
      </c>
    </row>
    <row r="181" spans="1:14" s="385" customFormat="1" ht="18.75" hidden="1" x14ac:dyDescent="0.3">
      <c r="A181" s="393">
        <v>13</v>
      </c>
      <c r="B181" s="390" t="s">
        <v>633</v>
      </c>
      <c r="C181" s="403">
        <v>11</v>
      </c>
      <c r="D181" s="403">
        <v>9</v>
      </c>
      <c r="E181" s="403"/>
      <c r="F181" s="403">
        <v>12</v>
      </c>
      <c r="G181" s="403">
        <v>11</v>
      </c>
      <c r="H181" s="403">
        <v>8</v>
      </c>
      <c r="I181" s="403"/>
      <c r="J181" s="403">
        <v>12</v>
      </c>
      <c r="K181" s="403">
        <v>1</v>
      </c>
      <c r="L181" s="403">
        <v>1</v>
      </c>
      <c r="M181" s="403"/>
      <c r="N181" s="403">
        <f>J181</f>
        <v>12</v>
      </c>
    </row>
    <row r="182" spans="1:14" s="392" customFormat="1" ht="18.75" hidden="1" x14ac:dyDescent="0.3">
      <c r="A182" s="373" t="s">
        <v>414</v>
      </c>
      <c r="B182" s="423" t="s">
        <v>430</v>
      </c>
      <c r="C182" s="401">
        <f>C183+C189</f>
        <v>145</v>
      </c>
      <c r="D182" s="401">
        <f t="shared" ref="D182:N182" si="18">D183+D189</f>
        <v>147</v>
      </c>
      <c r="E182" s="401">
        <f t="shared" si="18"/>
        <v>0</v>
      </c>
      <c r="F182" s="401">
        <f t="shared" si="18"/>
        <v>180</v>
      </c>
      <c r="G182" s="401">
        <f t="shared" si="18"/>
        <v>138</v>
      </c>
      <c r="H182" s="401">
        <f t="shared" si="18"/>
        <v>126</v>
      </c>
      <c r="I182" s="401">
        <f t="shared" si="18"/>
        <v>0</v>
      </c>
      <c r="J182" s="401">
        <f t="shared" si="18"/>
        <v>115</v>
      </c>
      <c r="K182" s="401">
        <f t="shared" si="18"/>
        <v>8</v>
      </c>
      <c r="L182" s="401">
        <f t="shared" si="18"/>
        <v>5</v>
      </c>
      <c r="M182" s="401">
        <f t="shared" si="18"/>
        <v>0</v>
      </c>
      <c r="N182" s="401">
        <f t="shared" si="18"/>
        <v>115</v>
      </c>
    </row>
    <row r="183" spans="1:14" s="392" customFormat="1" ht="18.75" hidden="1" x14ac:dyDescent="0.3">
      <c r="A183" s="373">
        <v>1</v>
      </c>
      <c r="B183" s="423" t="s">
        <v>232</v>
      </c>
      <c r="C183" s="401">
        <f>SUM(C184:C188)</f>
        <v>55</v>
      </c>
      <c r="D183" s="401">
        <f t="shared" ref="D183:N183" si="19">SUM(D184:D188)</f>
        <v>46</v>
      </c>
      <c r="E183" s="401">
        <f t="shared" si="19"/>
        <v>0</v>
      </c>
      <c r="F183" s="401">
        <f t="shared" si="19"/>
        <v>61</v>
      </c>
      <c r="G183" s="401">
        <f t="shared" si="19"/>
        <v>52</v>
      </c>
      <c r="H183" s="401">
        <f t="shared" si="19"/>
        <v>44</v>
      </c>
      <c r="I183" s="401">
        <f t="shared" si="19"/>
        <v>0</v>
      </c>
      <c r="J183" s="401">
        <f t="shared" si="19"/>
        <v>46</v>
      </c>
      <c r="K183" s="401">
        <f t="shared" si="19"/>
        <v>3</v>
      </c>
      <c r="L183" s="401">
        <f t="shared" si="19"/>
        <v>3</v>
      </c>
      <c r="M183" s="401">
        <f t="shared" si="19"/>
        <v>0</v>
      </c>
      <c r="N183" s="401">
        <f t="shared" si="19"/>
        <v>46</v>
      </c>
    </row>
    <row r="184" spans="1:14" s="385" customFormat="1" ht="18.75" hidden="1" x14ac:dyDescent="0.3">
      <c r="A184" s="389">
        <v>1.1000000000000001</v>
      </c>
      <c r="B184" s="368" t="s">
        <v>958</v>
      </c>
      <c r="C184" s="408">
        <v>11</v>
      </c>
      <c r="D184" s="389">
        <v>10</v>
      </c>
      <c r="E184" s="389"/>
      <c r="F184" s="367">
        <v>13</v>
      </c>
      <c r="G184" s="408">
        <v>10</v>
      </c>
      <c r="H184" s="389">
        <v>10</v>
      </c>
      <c r="I184" s="389"/>
      <c r="J184" s="367">
        <v>12</v>
      </c>
      <c r="K184" s="409">
        <v>1</v>
      </c>
      <c r="L184" s="409">
        <v>3</v>
      </c>
      <c r="M184" s="389"/>
      <c r="N184" s="367">
        <v>12</v>
      </c>
    </row>
    <row r="185" spans="1:14" s="385" customFormat="1" ht="18.75" hidden="1" x14ac:dyDescent="0.3">
      <c r="A185" s="389">
        <v>1.2</v>
      </c>
      <c r="B185" s="368" t="s">
        <v>959</v>
      </c>
      <c r="C185" s="408">
        <v>11</v>
      </c>
      <c r="D185" s="389">
        <v>9</v>
      </c>
      <c r="E185" s="389"/>
      <c r="F185" s="367">
        <v>12</v>
      </c>
      <c r="G185" s="408">
        <v>11</v>
      </c>
      <c r="H185" s="389">
        <v>9</v>
      </c>
      <c r="I185" s="389"/>
      <c r="J185" s="367">
        <v>8</v>
      </c>
      <c r="K185" s="409">
        <v>1</v>
      </c>
      <c r="L185" s="409"/>
      <c r="M185" s="389"/>
      <c r="N185" s="367">
        <v>8</v>
      </c>
    </row>
    <row r="186" spans="1:14" s="385" customFormat="1" ht="18.75" hidden="1" x14ac:dyDescent="0.3">
      <c r="A186" s="389">
        <v>1.3</v>
      </c>
      <c r="B186" s="368" t="s">
        <v>960</v>
      </c>
      <c r="C186" s="408">
        <v>11</v>
      </c>
      <c r="D186" s="389">
        <v>9</v>
      </c>
      <c r="E186" s="389"/>
      <c r="F186" s="367">
        <v>12</v>
      </c>
      <c r="G186" s="408">
        <v>11</v>
      </c>
      <c r="H186" s="389">
        <v>8</v>
      </c>
      <c r="I186" s="389"/>
      <c r="J186" s="367">
        <v>10</v>
      </c>
      <c r="K186" s="409"/>
      <c r="L186" s="409"/>
      <c r="M186" s="389"/>
      <c r="N186" s="367">
        <v>10</v>
      </c>
    </row>
    <row r="187" spans="1:14" s="385" customFormat="1" ht="18.75" hidden="1" x14ac:dyDescent="0.3">
      <c r="A187" s="389">
        <v>1.4</v>
      </c>
      <c r="B187" s="368" t="s">
        <v>961</v>
      </c>
      <c r="C187" s="408">
        <v>11</v>
      </c>
      <c r="D187" s="389">
        <v>9</v>
      </c>
      <c r="E187" s="389"/>
      <c r="F187" s="367">
        <v>12</v>
      </c>
      <c r="G187" s="408">
        <v>10</v>
      </c>
      <c r="H187" s="389">
        <v>9</v>
      </c>
      <c r="I187" s="389"/>
      <c r="J187" s="367">
        <v>5</v>
      </c>
      <c r="K187" s="409"/>
      <c r="L187" s="409"/>
      <c r="M187" s="389"/>
      <c r="N187" s="367">
        <v>5</v>
      </c>
    </row>
    <row r="188" spans="1:14" s="385" customFormat="1" ht="18.75" hidden="1" x14ac:dyDescent="0.3">
      <c r="A188" s="389">
        <v>1.5</v>
      </c>
      <c r="B188" s="368" t="s">
        <v>962</v>
      </c>
      <c r="C188" s="408">
        <v>11</v>
      </c>
      <c r="D188" s="389">
        <v>9</v>
      </c>
      <c r="E188" s="389"/>
      <c r="F188" s="367">
        <v>12</v>
      </c>
      <c r="G188" s="408">
        <v>10</v>
      </c>
      <c r="H188" s="389">
        <v>8</v>
      </c>
      <c r="I188" s="389"/>
      <c r="J188" s="367">
        <v>11</v>
      </c>
      <c r="K188" s="409">
        <v>1</v>
      </c>
      <c r="L188" s="409"/>
      <c r="M188" s="389"/>
      <c r="N188" s="367">
        <v>11</v>
      </c>
    </row>
    <row r="189" spans="1:14" s="385" customFormat="1" ht="18" hidden="1" customHeight="1" x14ac:dyDescent="0.3">
      <c r="A189" s="372">
        <v>2</v>
      </c>
      <c r="B189" s="361" t="s">
        <v>963</v>
      </c>
      <c r="C189" s="402">
        <f>SUM(C190:C197)</f>
        <v>90</v>
      </c>
      <c r="D189" s="402">
        <f t="shared" ref="D189:N189" si="20">SUM(D190:D197)</f>
        <v>101</v>
      </c>
      <c r="E189" s="402">
        <f t="shared" si="20"/>
        <v>0</v>
      </c>
      <c r="F189" s="402">
        <f t="shared" si="20"/>
        <v>119</v>
      </c>
      <c r="G189" s="402">
        <f t="shared" si="20"/>
        <v>86</v>
      </c>
      <c r="H189" s="402">
        <f t="shared" si="20"/>
        <v>82</v>
      </c>
      <c r="I189" s="402">
        <f t="shared" si="20"/>
        <v>0</v>
      </c>
      <c r="J189" s="402">
        <f t="shared" si="20"/>
        <v>69</v>
      </c>
      <c r="K189" s="402">
        <f t="shared" si="20"/>
        <v>5</v>
      </c>
      <c r="L189" s="402">
        <f t="shared" si="20"/>
        <v>2</v>
      </c>
      <c r="M189" s="402">
        <f t="shared" si="20"/>
        <v>0</v>
      </c>
      <c r="N189" s="402">
        <f t="shared" si="20"/>
        <v>69</v>
      </c>
    </row>
    <row r="190" spans="1:14" s="385" customFormat="1" ht="18.75" hidden="1" x14ac:dyDescent="0.3">
      <c r="A190" s="389">
        <v>2.1</v>
      </c>
      <c r="B190" s="368" t="s">
        <v>643</v>
      </c>
      <c r="C190" s="408">
        <v>11</v>
      </c>
      <c r="D190" s="389">
        <v>18</v>
      </c>
      <c r="E190" s="389"/>
      <c r="F190" s="367">
        <v>20</v>
      </c>
      <c r="G190" s="408">
        <v>10</v>
      </c>
      <c r="H190" s="389">
        <v>14</v>
      </c>
      <c r="I190" s="389"/>
      <c r="J190" s="367">
        <v>11</v>
      </c>
      <c r="K190" s="409"/>
      <c r="L190" s="409"/>
      <c r="M190" s="389"/>
      <c r="N190" s="367">
        <v>11</v>
      </c>
    </row>
    <row r="191" spans="1:14" s="385" customFormat="1" ht="18.75" hidden="1" x14ac:dyDescent="0.3">
      <c r="A191" s="389">
        <v>2.2000000000000002</v>
      </c>
      <c r="B191" s="368" t="s">
        <v>479</v>
      </c>
      <c r="C191" s="408">
        <v>11</v>
      </c>
      <c r="D191" s="389">
        <v>15</v>
      </c>
      <c r="E191" s="389"/>
      <c r="F191" s="367">
        <v>17</v>
      </c>
      <c r="G191" s="408">
        <v>10</v>
      </c>
      <c r="H191" s="389">
        <v>11</v>
      </c>
      <c r="I191" s="389"/>
      <c r="J191" s="367">
        <v>11</v>
      </c>
      <c r="K191" s="409"/>
      <c r="L191" s="409">
        <v>1</v>
      </c>
      <c r="M191" s="389"/>
      <c r="N191" s="367">
        <v>11</v>
      </c>
    </row>
    <row r="192" spans="1:14" s="385" customFormat="1" ht="18.75" hidden="1" x14ac:dyDescent="0.3">
      <c r="A192" s="389">
        <v>2.2999999999999998</v>
      </c>
      <c r="B192" s="368" t="s">
        <v>644</v>
      </c>
      <c r="C192" s="408">
        <v>12</v>
      </c>
      <c r="D192" s="389">
        <v>15</v>
      </c>
      <c r="E192" s="389"/>
      <c r="F192" s="367">
        <v>18</v>
      </c>
      <c r="G192" s="408">
        <v>11</v>
      </c>
      <c r="H192" s="389">
        <v>11</v>
      </c>
      <c r="I192" s="389"/>
      <c r="J192" s="367">
        <v>9</v>
      </c>
      <c r="K192" s="409"/>
      <c r="L192" s="409"/>
      <c r="M192" s="389"/>
      <c r="N192" s="367">
        <v>9</v>
      </c>
    </row>
    <row r="193" spans="1:15" s="385" customFormat="1" ht="18.75" hidden="1" x14ac:dyDescent="0.3">
      <c r="A193" s="389">
        <v>2.4</v>
      </c>
      <c r="B193" s="368" t="s">
        <v>646</v>
      </c>
      <c r="C193" s="408">
        <v>11</v>
      </c>
      <c r="D193" s="389">
        <v>11</v>
      </c>
      <c r="E193" s="389"/>
      <c r="F193" s="367">
        <v>13</v>
      </c>
      <c r="G193" s="408">
        <v>11</v>
      </c>
      <c r="H193" s="389">
        <v>9</v>
      </c>
      <c r="I193" s="389"/>
      <c r="J193" s="367">
        <v>7</v>
      </c>
      <c r="K193" s="409"/>
      <c r="L193" s="409"/>
      <c r="M193" s="389"/>
      <c r="N193" s="367">
        <v>7</v>
      </c>
    </row>
    <row r="194" spans="1:15" s="385" customFormat="1" ht="18.75" hidden="1" x14ac:dyDescent="0.3">
      <c r="A194" s="389">
        <v>2.5</v>
      </c>
      <c r="B194" s="368" t="s">
        <v>645</v>
      </c>
      <c r="C194" s="408">
        <v>12</v>
      </c>
      <c r="D194" s="389">
        <v>12</v>
      </c>
      <c r="E194" s="389"/>
      <c r="F194" s="367">
        <v>15</v>
      </c>
      <c r="G194" s="408">
        <v>11</v>
      </c>
      <c r="H194" s="389">
        <v>10</v>
      </c>
      <c r="I194" s="389"/>
      <c r="J194" s="389">
        <v>6</v>
      </c>
      <c r="K194" s="409">
        <v>4</v>
      </c>
      <c r="L194" s="409"/>
      <c r="M194" s="389"/>
      <c r="N194" s="389">
        <v>6</v>
      </c>
    </row>
    <row r="195" spans="1:15" s="385" customFormat="1" ht="18.75" hidden="1" x14ac:dyDescent="0.3">
      <c r="A195" s="389">
        <v>2.6</v>
      </c>
      <c r="B195" s="368" t="s">
        <v>651</v>
      </c>
      <c r="C195" s="408">
        <v>11</v>
      </c>
      <c r="D195" s="389">
        <v>10</v>
      </c>
      <c r="E195" s="389"/>
      <c r="F195" s="367">
        <v>12</v>
      </c>
      <c r="G195" s="408">
        <v>11</v>
      </c>
      <c r="H195" s="389">
        <v>9</v>
      </c>
      <c r="I195" s="389"/>
      <c r="J195" s="389">
        <v>8</v>
      </c>
      <c r="K195" s="409"/>
      <c r="L195" s="409"/>
      <c r="M195" s="389"/>
      <c r="N195" s="389">
        <v>8</v>
      </c>
    </row>
    <row r="196" spans="1:15" s="385" customFormat="1" ht="19.5" hidden="1" customHeight="1" x14ac:dyDescent="0.3">
      <c r="A196" s="389">
        <v>2.7</v>
      </c>
      <c r="B196" s="368" t="s">
        <v>652</v>
      </c>
      <c r="C196" s="408">
        <v>11</v>
      </c>
      <c r="D196" s="389">
        <v>10</v>
      </c>
      <c r="E196" s="389"/>
      <c r="F196" s="367">
        <v>12</v>
      </c>
      <c r="G196" s="408">
        <v>11</v>
      </c>
      <c r="H196" s="389">
        <v>9</v>
      </c>
      <c r="I196" s="389"/>
      <c r="J196" s="367">
        <v>6</v>
      </c>
      <c r="K196" s="409"/>
      <c r="L196" s="409"/>
      <c r="M196" s="389"/>
      <c r="N196" s="367">
        <v>6</v>
      </c>
    </row>
    <row r="197" spans="1:15" s="385" customFormat="1" ht="18.75" hidden="1" x14ac:dyDescent="0.3">
      <c r="A197" s="389">
        <v>2.8</v>
      </c>
      <c r="B197" s="368" t="s">
        <v>653</v>
      </c>
      <c r="C197" s="408">
        <v>11</v>
      </c>
      <c r="D197" s="389">
        <v>10</v>
      </c>
      <c r="E197" s="389"/>
      <c r="F197" s="367">
        <v>12</v>
      </c>
      <c r="G197" s="408">
        <v>11</v>
      </c>
      <c r="H197" s="389">
        <v>9</v>
      </c>
      <c r="I197" s="389"/>
      <c r="J197" s="367">
        <v>11</v>
      </c>
      <c r="K197" s="409">
        <v>1</v>
      </c>
      <c r="L197" s="409">
        <v>1</v>
      </c>
      <c r="M197" s="389"/>
      <c r="N197" s="367">
        <v>11</v>
      </c>
      <c r="O197" s="424"/>
    </row>
    <row r="198" spans="1:15" s="376" customFormat="1" ht="18.75" hidden="1" x14ac:dyDescent="0.3">
      <c r="A198" s="425" t="s">
        <v>429</v>
      </c>
      <c r="B198" s="374" t="s">
        <v>964</v>
      </c>
      <c r="C198" s="426">
        <f>SUM(C199:C215)</f>
        <v>192</v>
      </c>
      <c r="D198" s="426">
        <f t="shared" ref="D198:N198" si="21">SUM(D199:D215)</f>
        <v>175</v>
      </c>
      <c r="E198" s="426">
        <f t="shared" si="21"/>
        <v>0</v>
      </c>
      <c r="F198" s="426">
        <f t="shared" si="21"/>
        <v>231</v>
      </c>
      <c r="G198" s="426">
        <f t="shared" si="21"/>
        <v>179</v>
      </c>
      <c r="H198" s="426">
        <f t="shared" si="21"/>
        <v>170</v>
      </c>
      <c r="I198" s="426">
        <f t="shared" si="21"/>
        <v>0</v>
      </c>
      <c r="J198" s="426">
        <f t="shared" si="21"/>
        <v>173</v>
      </c>
      <c r="K198" s="426">
        <f t="shared" si="21"/>
        <v>36</v>
      </c>
      <c r="L198" s="426">
        <f t="shared" si="21"/>
        <v>18</v>
      </c>
      <c r="M198" s="426">
        <f t="shared" si="21"/>
        <v>0</v>
      </c>
      <c r="N198" s="426">
        <f t="shared" si="21"/>
        <v>173</v>
      </c>
      <c r="O198" s="427"/>
    </row>
    <row r="199" spans="1:15" s="385" customFormat="1" ht="18.75" hidden="1" x14ac:dyDescent="0.3">
      <c r="A199" s="393">
        <v>1</v>
      </c>
      <c r="B199" s="390" t="s">
        <v>965</v>
      </c>
      <c r="C199" s="403">
        <v>11</v>
      </c>
      <c r="D199" s="403">
        <v>10</v>
      </c>
      <c r="E199" s="403"/>
      <c r="F199" s="403">
        <v>13</v>
      </c>
      <c r="G199" s="403">
        <v>10</v>
      </c>
      <c r="H199" s="403">
        <v>10</v>
      </c>
      <c r="I199" s="403"/>
      <c r="J199" s="403">
        <v>9</v>
      </c>
      <c r="K199" s="403">
        <v>2</v>
      </c>
      <c r="L199" s="403"/>
      <c r="M199" s="403"/>
      <c r="N199" s="403">
        <v>9</v>
      </c>
      <c r="O199" s="424"/>
    </row>
    <row r="200" spans="1:15" s="385" customFormat="1" ht="18.75" hidden="1" x14ac:dyDescent="0.3">
      <c r="A200" s="393">
        <v>2</v>
      </c>
      <c r="B200" s="390" t="s">
        <v>966</v>
      </c>
      <c r="C200" s="403">
        <v>11</v>
      </c>
      <c r="D200" s="403">
        <v>10</v>
      </c>
      <c r="E200" s="403"/>
      <c r="F200" s="403">
        <v>13</v>
      </c>
      <c r="G200" s="403">
        <v>10</v>
      </c>
      <c r="H200" s="403">
        <v>10</v>
      </c>
      <c r="I200" s="403"/>
      <c r="J200" s="403">
        <v>10</v>
      </c>
      <c r="K200" s="403">
        <v>3</v>
      </c>
      <c r="L200" s="403">
        <v>1</v>
      </c>
      <c r="M200" s="403"/>
      <c r="N200" s="403">
        <v>10</v>
      </c>
      <c r="O200" s="424"/>
    </row>
    <row r="201" spans="1:15" s="385" customFormat="1" ht="18.75" hidden="1" x14ac:dyDescent="0.3">
      <c r="A201" s="393">
        <v>3</v>
      </c>
      <c r="B201" s="390" t="s">
        <v>967</v>
      </c>
      <c r="C201" s="403">
        <v>11</v>
      </c>
      <c r="D201" s="403">
        <v>10</v>
      </c>
      <c r="E201" s="403"/>
      <c r="F201" s="403">
        <v>13</v>
      </c>
      <c r="G201" s="403">
        <v>11</v>
      </c>
      <c r="H201" s="403">
        <v>10</v>
      </c>
      <c r="I201" s="403"/>
      <c r="J201" s="403">
        <v>10</v>
      </c>
      <c r="K201" s="403">
        <v>2</v>
      </c>
      <c r="L201" s="403">
        <v>1</v>
      </c>
      <c r="M201" s="403"/>
      <c r="N201" s="403">
        <v>10</v>
      </c>
      <c r="O201" s="424"/>
    </row>
    <row r="202" spans="1:15" s="385" customFormat="1" ht="18.75" hidden="1" x14ac:dyDescent="0.3">
      <c r="A202" s="393">
        <v>4</v>
      </c>
      <c r="B202" s="390" t="s">
        <v>968</v>
      </c>
      <c r="C202" s="403">
        <v>11</v>
      </c>
      <c r="D202" s="403">
        <v>10</v>
      </c>
      <c r="E202" s="403"/>
      <c r="F202" s="403">
        <v>13</v>
      </c>
      <c r="G202" s="403">
        <v>10</v>
      </c>
      <c r="H202" s="403">
        <v>10</v>
      </c>
      <c r="I202" s="403"/>
      <c r="J202" s="403">
        <v>9</v>
      </c>
      <c r="K202" s="403">
        <v>3</v>
      </c>
      <c r="L202" s="403"/>
      <c r="M202" s="403"/>
      <c r="N202" s="403">
        <v>9</v>
      </c>
      <c r="O202" s="424"/>
    </row>
    <row r="203" spans="1:15" s="385" customFormat="1" ht="18.75" hidden="1" x14ac:dyDescent="0.3">
      <c r="A203" s="393">
        <v>5</v>
      </c>
      <c r="B203" s="390" t="s">
        <v>969</v>
      </c>
      <c r="C203" s="403">
        <v>11</v>
      </c>
      <c r="D203" s="403">
        <v>10</v>
      </c>
      <c r="E203" s="403"/>
      <c r="F203" s="403">
        <v>13</v>
      </c>
      <c r="G203" s="403">
        <v>11</v>
      </c>
      <c r="H203" s="403">
        <v>10</v>
      </c>
      <c r="I203" s="403"/>
      <c r="J203" s="403">
        <v>10</v>
      </c>
      <c r="K203" s="403">
        <v>3</v>
      </c>
      <c r="L203" s="403">
        <v>5</v>
      </c>
      <c r="M203" s="403"/>
      <c r="N203" s="403">
        <v>10</v>
      </c>
      <c r="O203" s="424"/>
    </row>
    <row r="204" spans="1:15" s="385" customFormat="1" ht="18.75" hidden="1" x14ac:dyDescent="0.3">
      <c r="A204" s="393">
        <v>6</v>
      </c>
      <c r="B204" s="390" t="s">
        <v>970</v>
      </c>
      <c r="C204" s="403">
        <v>11</v>
      </c>
      <c r="D204" s="403">
        <v>10</v>
      </c>
      <c r="E204" s="403"/>
      <c r="F204" s="403">
        <v>13</v>
      </c>
      <c r="G204" s="403">
        <v>10</v>
      </c>
      <c r="H204" s="403">
        <v>10</v>
      </c>
      <c r="I204" s="403"/>
      <c r="J204" s="403">
        <v>10</v>
      </c>
      <c r="K204" s="403">
        <v>4</v>
      </c>
      <c r="L204" s="403">
        <v>0</v>
      </c>
      <c r="M204" s="403"/>
      <c r="N204" s="403">
        <v>10</v>
      </c>
      <c r="O204" s="424"/>
    </row>
    <row r="205" spans="1:15" s="385" customFormat="1" ht="18.75" hidden="1" x14ac:dyDescent="0.3">
      <c r="A205" s="393">
        <v>7</v>
      </c>
      <c r="B205" s="390" t="s">
        <v>971</v>
      </c>
      <c r="C205" s="403">
        <v>11</v>
      </c>
      <c r="D205" s="403">
        <v>10</v>
      </c>
      <c r="E205" s="403"/>
      <c r="F205" s="403">
        <v>13</v>
      </c>
      <c r="G205" s="403">
        <v>10</v>
      </c>
      <c r="H205" s="403">
        <v>10</v>
      </c>
      <c r="I205" s="403"/>
      <c r="J205" s="403">
        <v>11</v>
      </c>
      <c r="K205" s="403">
        <v>3</v>
      </c>
      <c r="L205" s="403">
        <v>2</v>
      </c>
      <c r="M205" s="403"/>
      <c r="N205" s="403">
        <v>11</v>
      </c>
      <c r="O205" s="424"/>
    </row>
    <row r="206" spans="1:15" s="385" customFormat="1" ht="18.75" hidden="1" x14ac:dyDescent="0.3">
      <c r="A206" s="393">
        <v>8</v>
      </c>
      <c r="B206" s="390" t="s">
        <v>972</v>
      </c>
      <c r="C206" s="403">
        <v>11</v>
      </c>
      <c r="D206" s="403">
        <v>10</v>
      </c>
      <c r="E206" s="403"/>
      <c r="F206" s="403">
        <v>13</v>
      </c>
      <c r="G206" s="403">
        <v>11</v>
      </c>
      <c r="H206" s="403">
        <v>9</v>
      </c>
      <c r="I206" s="403"/>
      <c r="J206" s="403">
        <v>11</v>
      </c>
      <c r="K206" s="403">
        <v>5</v>
      </c>
      <c r="L206" s="403">
        <v>0</v>
      </c>
      <c r="M206" s="403"/>
      <c r="N206" s="403">
        <v>11</v>
      </c>
      <c r="O206" s="424"/>
    </row>
    <row r="207" spans="1:15" s="385" customFormat="1" ht="18.75" hidden="1" x14ac:dyDescent="0.3">
      <c r="A207" s="393">
        <v>9</v>
      </c>
      <c r="B207" s="390" t="s">
        <v>973</v>
      </c>
      <c r="C207" s="403">
        <v>11</v>
      </c>
      <c r="D207" s="403">
        <v>10</v>
      </c>
      <c r="E207" s="403"/>
      <c r="F207" s="403">
        <v>13</v>
      </c>
      <c r="G207" s="403">
        <v>10</v>
      </c>
      <c r="H207" s="403">
        <v>10</v>
      </c>
      <c r="I207" s="403"/>
      <c r="J207" s="403">
        <v>8</v>
      </c>
      <c r="K207" s="403">
        <v>1</v>
      </c>
      <c r="L207" s="403">
        <v>2</v>
      </c>
      <c r="M207" s="403"/>
      <c r="N207" s="403">
        <v>8</v>
      </c>
      <c r="O207" s="424"/>
    </row>
    <row r="208" spans="1:15" s="385" customFormat="1" ht="18.75" hidden="1" x14ac:dyDescent="0.3">
      <c r="A208" s="393">
        <v>10</v>
      </c>
      <c r="B208" s="390" t="s">
        <v>592</v>
      </c>
      <c r="C208" s="403">
        <v>11</v>
      </c>
      <c r="D208" s="403">
        <v>10</v>
      </c>
      <c r="E208" s="403"/>
      <c r="F208" s="403">
        <v>13</v>
      </c>
      <c r="G208" s="403">
        <v>11</v>
      </c>
      <c r="H208" s="403">
        <v>10</v>
      </c>
      <c r="I208" s="403"/>
      <c r="J208" s="403">
        <v>12</v>
      </c>
      <c r="K208" s="403"/>
      <c r="L208" s="403">
        <v>1</v>
      </c>
      <c r="M208" s="403"/>
      <c r="N208" s="428">
        <v>12</v>
      </c>
      <c r="O208" s="424"/>
    </row>
    <row r="209" spans="1:15" s="385" customFormat="1" ht="18.75" hidden="1" x14ac:dyDescent="0.3">
      <c r="A209" s="393">
        <v>11</v>
      </c>
      <c r="B209" s="429" t="s">
        <v>593</v>
      </c>
      <c r="C209" s="428">
        <v>12</v>
      </c>
      <c r="D209" s="428">
        <v>11</v>
      </c>
      <c r="E209" s="428"/>
      <c r="F209" s="428">
        <v>15</v>
      </c>
      <c r="G209" s="428">
        <v>11</v>
      </c>
      <c r="H209" s="428">
        <v>10</v>
      </c>
      <c r="I209" s="428"/>
      <c r="J209" s="428">
        <v>11</v>
      </c>
      <c r="K209" s="428">
        <v>1</v>
      </c>
      <c r="L209" s="428">
        <v>2</v>
      </c>
      <c r="M209" s="428"/>
      <c r="N209" s="428">
        <v>11</v>
      </c>
      <c r="O209" s="424"/>
    </row>
    <row r="210" spans="1:15" s="385" customFormat="1" ht="18.75" hidden="1" x14ac:dyDescent="0.3">
      <c r="A210" s="393">
        <v>12</v>
      </c>
      <c r="B210" s="429" t="s">
        <v>587</v>
      </c>
      <c r="C210" s="428">
        <v>12</v>
      </c>
      <c r="D210" s="428">
        <v>11</v>
      </c>
      <c r="E210" s="428"/>
      <c r="F210" s="428">
        <v>15</v>
      </c>
      <c r="G210" s="428">
        <v>11</v>
      </c>
      <c r="H210" s="428">
        <v>11</v>
      </c>
      <c r="I210" s="428"/>
      <c r="J210" s="428">
        <v>10</v>
      </c>
      <c r="K210" s="428">
        <v>1</v>
      </c>
      <c r="L210" s="428"/>
      <c r="M210" s="428"/>
      <c r="N210" s="428">
        <v>10</v>
      </c>
      <c r="O210" s="424"/>
    </row>
    <row r="211" spans="1:15" s="385" customFormat="1" ht="18.75" hidden="1" x14ac:dyDescent="0.3">
      <c r="A211" s="393">
        <v>13</v>
      </c>
      <c r="B211" s="429" t="s">
        <v>588</v>
      </c>
      <c r="C211" s="428">
        <v>12</v>
      </c>
      <c r="D211" s="428">
        <v>11</v>
      </c>
      <c r="E211" s="428"/>
      <c r="F211" s="428">
        <v>15</v>
      </c>
      <c r="G211" s="428">
        <v>11</v>
      </c>
      <c r="H211" s="428">
        <v>10</v>
      </c>
      <c r="I211" s="428"/>
      <c r="J211" s="428">
        <v>12</v>
      </c>
      <c r="K211" s="428"/>
      <c r="L211" s="428"/>
      <c r="M211" s="428"/>
      <c r="N211" s="403">
        <v>12</v>
      </c>
      <c r="O211" s="424"/>
    </row>
    <row r="212" spans="1:15" s="385" customFormat="1" ht="18.75" hidden="1" x14ac:dyDescent="0.3">
      <c r="A212" s="393">
        <v>14</v>
      </c>
      <c r="B212" s="390" t="s">
        <v>595</v>
      </c>
      <c r="C212" s="403">
        <v>11</v>
      </c>
      <c r="D212" s="403">
        <v>10</v>
      </c>
      <c r="E212" s="403"/>
      <c r="F212" s="403">
        <v>13</v>
      </c>
      <c r="G212" s="403">
        <v>10</v>
      </c>
      <c r="H212" s="403">
        <v>10</v>
      </c>
      <c r="I212" s="403"/>
      <c r="J212" s="403">
        <v>8</v>
      </c>
      <c r="K212" s="403">
        <v>3</v>
      </c>
      <c r="L212" s="403">
        <v>2</v>
      </c>
      <c r="M212" s="403"/>
      <c r="N212" s="428">
        <v>8</v>
      </c>
      <c r="O212" s="424"/>
    </row>
    <row r="213" spans="1:15" s="385" customFormat="1" ht="18.75" hidden="1" x14ac:dyDescent="0.3">
      <c r="A213" s="393">
        <v>15</v>
      </c>
      <c r="B213" s="429" t="s">
        <v>596</v>
      </c>
      <c r="C213" s="428">
        <v>12</v>
      </c>
      <c r="D213" s="428">
        <v>11</v>
      </c>
      <c r="E213" s="428"/>
      <c r="F213" s="428">
        <v>15</v>
      </c>
      <c r="G213" s="428">
        <v>11</v>
      </c>
      <c r="H213" s="428">
        <v>9</v>
      </c>
      <c r="I213" s="428"/>
      <c r="J213" s="428">
        <v>9</v>
      </c>
      <c r="K213" s="428">
        <v>3</v>
      </c>
      <c r="L213" s="428"/>
      <c r="M213" s="428"/>
      <c r="N213" s="428">
        <v>9</v>
      </c>
      <c r="O213" s="424"/>
    </row>
    <row r="214" spans="1:15" s="385" customFormat="1" ht="18.75" hidden="1" x14ac:dyDescent="0.3">
      <c r="A214" s="393">
        <v>16</v>
      </c>
      <c r="B214" s="429" t="s">
        <v>581</v>
      </c>
      <c r="C214" s="428">
        <v>12</v>
      </c>
      <c r="D214" s="428">
        <v>11</v>
      </c>
      <c r="E214" s="428"/>
      <c r="F214" s="428">
        <v>15</v>
      </c>
      <c r="G214" s="428">
        <v>10</v>
      </c>
      <c r="H214" s="428">
        <v>11</v>
      </c>
      <c r="I214" s="428"/>
      <c r="J214" s="428">
        <v>11</v>
      </c>
      <c r="K214" s="428">
        <v>1</v>
      </c>
      <c r="L214" s="428"/>
      <c r="M214" s="428"/>
      <c r="N214" s="430">
        <v>11</v>
      </c>
      <c r="O214" s="424"/>
    </row>
    <row r="215" spans="1:15" s="385" customFormat="1" ht="18.75" hidden="1" x14ac:dyDescent="0.3">
      <c r="A215" s="393">
        <v>17</v>
      </c>
      <c r="B215" s="431" t="s">
        <v>590</v>
      </c>
      <c r="C215" s="403">
        <v>11</v>
      </c>
      <c r="D215" s="403">
        <v>10</v>
      </c>
      <c r="E215" s="403"/>
      <c r="F215" s="403">
        <v>13</v>
      </c>
      <c r="G215" s="403">
        <v>11</v>
      </c>
      <c r="H215" s="403">
        <v>10</v>
      </c>
      <c r="I215" s="403"/>
      <c r="J215" s="403">
        <v>12</v>
      </c>
      <c r="K215" s="403">
        <v>1</v>
      </c>
      <c r="L215" s="403">
        <v>2</v>
      </c>
      <c r="M215" s="403"/>
      <c r="N215" s="403">
        <v>12</v>
      </c>
      <c r="O215" s="424"/>
    </row>
    <row r="216" spans="1:15" s="147" customFormat="1" ht="15.75" x14ac:dyDescent="0.25">
      <c r="A216" s="27" t="s">
        <v>217</v>
      </c>
      <c r="B216" s="27" t="s">
        <v>218</v>
      </c>
      <c r="C216" s="145">
        <f>C217</f>
        <v>0</v>
      </c>
      <c r="D216" s="145">
        <f t="shared" ref="D216:N216" si="22">D217</f>
        <v>1984</v>
      </c>
      <c r="E216" s="145">
        <f t="shared" si="22"/>
        <v>18832</v>
      </c>
      <c r="F216" s="145">
        <f t="shared" si="22"/>
        <v>661</v>
      </c>
      <c r="G216" s="145">
        <f t="shared" si="22"/>
        <v>382</v>
      </c>
      <c r="H216" s="145">
        <f t="shared" si="22"/>
        <v>1452</v>
      </c>
      <c r="I216" s="145">
        <f t="shared" si="22"/>
        <v>16627</v>
      </c>
      <c r="J216" s="145">
        <f t="shared" si="22"/>
        <v>661</v>
      </c>
      <c r="K216" s="145">
        <f t="shared" si="22"/>
        <v>96</v>
      </c>
      <c r="L216" s="145">
        <f t="shared" si="22"/>
        <v>172</v>
      </c>
      <c r="M216" s="145">
        <f t="shared" si="22"/>
        <v>108</v>
      </c>
      <c r="N216" s="145">
        <f t="shared" si="22"/>
        <v>0</v>
      </c>
    </row>
    <row r="217" spans="1:15" ht="47.25" x14ac:dyDescent="0.25">
      <c r="A217" s="151"/>
      <c r="B217" s="151" t="s">
        <v>221</v>
      </c>
      <c r="C217" s="157"/>
      <c r="D217" s="157">
        <v>1984</v>
      </c>
      <c r="E217" s="158">
        <v>18832</v>
      </c>
      <c r="F217" s="158">
        <v>661</v>
      </c>
      <c r="G217" s="158">
        <v>382</v>
      </c>
      <c r="H217" s="158">
        <v>1452</v>
      </c>
      <c r="I217" s="158">
        <v>16627</v>
      </c>
      <c r="J217" s="158">
        <v>661</v>
      </c>
      <c r="K217" s="159">
        <v>96</v>
      </c>
      <c r="L217" s="159">
        <v>172</v>
      </c>
      <c r="M217" s="159">
        <v>108</v>
      </c>
      <c r="N217" s="159"/>
    </row>
    <row r="218" spans="1:15" s="147" customFormat="1" ht="24.95" customHeight="1" x14ac:dyDescent="0.25">
      <c r="A218" s="27" t="s">
        <v>219</v>
      </c>
      <c r="B218" s="56" t="s">
        <v>220</v>
      </c>
      <c r="C218" s="145">
        <f t="shared" ref="C218:N218" si="23">C216+C10</f>
        <v>2096</v>
      </c>
      <c r="D218" s="145">
        <f t="shared" si="23"/>
        <v>3883</v>
      </c>
      <c r="E218" s="145">
        <f t="shared" si="23"/>
        <v>18832</v>
      </c>
      <c r="F218" s="145">
        <f t="shared" si="23"/>
        <v>3157</v>
      </c>
      <c r="G218" s="145">
        <f t="shared" si="23"/>
        <v>2343</v>
      </c>
      <c r="H218" s="145">
        <f t="shared" si="23"/>
        <v>3192</v>
      </c>
      <c r="I218" s="145">
        <f t="shared" si="23"/>
        <v>16627</v>
      </c>
      <c r="J218" s="145">
        <f t="shared" si="23"/>
        <v>2444</v>
      </c>
      <c r="K218" s="145">
        <f t="shared" si="23"/>
        <v>466</v>
      </c>
      <c r="L218" s="145">
        <f t="shared" si="23"/>
        <v>401</v>
      </c>
      <c r="M218" s="145">
        <f t="shared" si="23"/>
        <v>108</v>
      </c>
      <c r="N218" s="145">
        <f t="shared" si="23"/>
        <v>1783</v>
      </c>
      <c r="O218" s="146"/>
    </row>
    <row r="219" spans="1:15" ht="36.75" customHeight="1" x14ac:dyDescent="0.25">
      <c r="A219" s="436"/>
      <c r="B219" s="437" t="s">
        <v>674</v>
      </c>
      <c r="C219" s="438"/>
      <c r="D219" s="438"/>
      <c r="E219" s="438"/>
      <c r="F219" s="438"/>
      <c r="G219" s="438"/>
      <c r="H219" s="438"/>
      <c r="I219" s="438"/>
      <c r="J219" s="438"/>
      <c r="K219" s="438"/>
      <c r="L219" s="438"/>
      <c r="M219" s="438"/>
      <c r="N219" s="438"/>
    </row>
    <row r="220" spans="1:15" ht="24.6" customHeight="1" x14ac:dyDescent="0.25">
      <c r="A220" s="56" t="s">
        <v>64</v>
      </c>
      <c r="B220" s="148" t="s">
        <v>216</v>
      </c>
      <c r="C220" s="149">
        <v>1128</v>
      </c>
      <c r="D220" s="149">
        <v>1144</v>
      </c>
      <c r="E220" s="150">
        <v>0</v>
      </c>
      <c r="F220" s="150">
        <v>1503</v>
      </c>
      <c r="G220" s="150">
        <v>993</v>
      </c>
      <c r="H220" s="150">
        <v>930</v>
      </c>
      <c r="I220" s="150">
        <v>0</v>
      </c>
      <c r="J220" s="150">
        <v>1205</v>
      </c>
      <c r="K220" s="150">
        <v>227</v>
      </c>
      <c r="L220" s="150">
        <v>122</v>
      </c>
      <c r="M220" s="150">
        <v>0</v>
      </c>
      <c r="N220" s="150">
        <v>1205</v>
      </c>
    </row>
    <row r="221" spans="1:15" s="366" customFormat="1" ht="26.25" hidden="1" customHeight="1" x14ac:dyDescent="0.25">
      <c r="A221" s="360" t="s">
        <v>19</v>
      </c>
      <c r="B221" s="361" t="s">
        <v>415</v>
      </c>
      <c r="C221" s="362">
        <f>SUM(C222:C236)</f>
        <v>180</v>
      </c>
      <c r="D221" s="362">
        <f t="shared" ref="D221:N221" si="24">SUM(D222:D236)</f>
        <v>154</v>
      </c>
      <c r="E221" s="362">
        <f t="shared" si="24"/>
        <v>0</v>
      </c>
      <c r="F221" s="362">
        <f t="shared" si="24"/>
        <v>214</v>
      </c>
      <c r="G221" s="362">
        <f t="shared" si="24"/>
        <v>163</v>
      </c>
      <c r="H221" s="362">
        <f t="shared" si="24"/>
        <v>133</v>
      </c>
      <c r="I221" s="362">
        <f t="shared" si="24"/>
        <v>0</v>
      </c>
      <c r="J221" s="362">
        <f t="shared" si="24"/>
        <v>171</v>
      </c>
      <c r="K221" s="362">
        <f t="shared" si="24"/>
        <v>24</v>
      </c>
      <c r="L221" s="362">
        <f t="shared" si="24"/>
        <v>4</v>
      </c>
      <c r="M221" s="362">
        <f t="shared" si="24"/>
        <v>0</v>
      </c>
      <c r="N221" s="362">
        <f t="shared" si="24"/>
        <v>0</v>
      </c>
    </row>
    <row r="222" spans="1:15" s="366" customFormat="1" ht="26.25" hidden="1" customHeight="1" x14ac:dyDescent="0.25">
      <c r="A222" s="367">
        <v>1</v>
      </c>
      <c r="B222" s="368" t="s">
        <v>736</v>
      </c>
      <c r="C222" s="369">
        <v>12</v>
      </c>
      <c r="D222" s="369">
        <v>9</v>
      </c>
      <c r="E222" s="369">
        <v>0</v>
      </c>
      <c r="F222" s="369">
        <v>13</v>
      </c>
      <c r="G222" s="369">
        <v>11</v>
      </c>
      <c r="H222" s="369">
        <v>8</v>
      </c>
      <c r="I222" s="369">
        <v>0</v>
      </c>
      <c r="J222" s="369">
        <v>10</v>
      </c>
      <c r="K222" s="365">
        <v>1</v>
      </c>
      <c r="L222" s="365"/>
      <c r="M222" s="365"/>
      <c r="N222" s="365"/>
    </row>
    <row r="223" spans="1:15" s="366" customFormat="1" ht="26.25" hidden="1" customHeight="1" x14ac:dyDescent="0.25">
      <c r="A223" s="367">
        <v>2</v>
      </c>
      <c r="B223" s="368" t="s">
        <v>719</v>
      </c>
      <c r="C223" s="369">
        <v>12</v>
      </c>
      <c r="D223" s="369">
        <v>11</v>
      </c>
      <c r="E223" s="369">
        <v>0</v>
      </c>
      <c r="F223" s="369">
        <v>15</v>
      </c>
      <c r="G223" s="369">
        <v>11</v>
      </c>
      <c r="H223" s="369">
        <v>9</v>
      </c>
      <c r="I223" s="369">
        <v>0</v>
      </c>
      <c r="J223" s="369">
        <v>13</v>
      </c>
      <c r="K223" s="365"/>
      <c r="L223" s="365"/>
      <c r="M223" s="365"/>
      <c r="N223" s="365"/>
    </row>
    <row r="224" spans="1:15" s="366" customFormat="1" ht="26.25" hidden="1" customHeight="1" x14ac:dyDescent="0.25">
      <c r="A224" s="367">
        <v>3</v>
      </c>
      <c r="B224" s="368" t="s">
        <v>718</v>
      </c>
      <c r="C224" s="369">
        <v>12</v>
      </c>
      <c r="D224" s="369">
        <v>11</v>
      </c>
      <c r="E224" s="369">
        <v>0</v>
      </c>
      <c r="F224" s="369">
        <v>15</v>
      </c>
      <c r="G224" s="369">
        <v>11</v>
      </c>
      <c r="H224" s="369">
        <v>10</v>
      </c>
      <c r="I224" s="369">
        <v>0</v>
      </c>
      <c r="J224" s="369">
        <v>14</v>
      </c>
      <c r="K224" s="365">
        <v>3</v>
      </c>
      <c r="L224" s="365"/>
      <c r="M224" s="365"/>
      <c r="N224" s="365"/>
    </row>
    <row r="225" spans="1:14" s="366" customFormat="1" ht="26.25" hidden="1" customHeight="1" x14ac:dyDescent="0.25">
      <c r="A225" s="367">
        <v>4</v>
      </c>
      <c r="B225" s="368" t="s">
        <v>734</v>
      </c>
      <c r="C225" s="369">
        <v>12</v>
      </c>
      <c r="D225" s="369">
        <v>9</v>
      </c>
      <c r="E225" s="369">
        <v>0</v>
      </c>
      <c r="F225" s="369">
        <v>12</v>
      </c>
      <c r="G225" s="369">
        <v>10</v>
      </c>
      <c r="H225" s="369">
        <v>6</v>
      </c>
      <c r="I225" s="369">
        <v>0</v>
      </c>
      <c r="J225" s="369">
        <v>9</v>
      </c>
      <c r="K225" s="365"/>
      <c r="L225" s="365"/>
      <c r="M225" s="365"/>
      <c r="N225" s="365"/>
    </row>
    <row r="226" spans="1:14" s="366" customFormat="1" ht="26.25" hidden="1" customHeight="1" x14ac:dyDescent="0.25">
      <c r="A226" s="367">
        <v>5</v>
      </c>
      <c r="B226" s="368" t="s">
        <v>721</v>
      </c>
      <c r="C226" s="369">
        <v>12</v>
      </c>
      <c r="D226" s="369">
        <v>10</v>
      </c>
      <c r="E226" s="369">
        <v>0</v>
      </c>
      <c r="F226" s="369">
        <v>14</v>
      </c>
      <c r="G226" s="369">
        <v>11</v>
      </c>
      <c r="H226" s="369">
        <v>10</v>
      </c>
      <c r="I226" s="369">
        <v>0</v>
      </c>
      <c r="J226" s="369">
        <v>13</v>
      </c>
      <c r="K226" s="365">
        <v>4</v>
      </c>
      <c r="L226" s="365">
        <v>1</v>
      </c>
      <c r="M226" s="365"/>
      <c r="N226" s="365"/>
    </row>
    <row r="227" spans="1:14" s="366" customFormat="1" ht="26.25" hidden="1" customHeight="1" x14ac:dyDescent="0.25">
      <c r="A227" s="367">
        <v>6</v>
      </c>
      <c r="B227" s="368" t="s">
        <v>716</v>
      </c>
      <c r="C227" s="369">
        <v>12</v>
      </c>
      <c r="D227" s="369">
        <v>10</v>
      </c>
      <c r="E227" s="369">
        <v>0</v>
      </c>
      <c r="F227" s="369">
        <v>14</v>
      </c>
      <c r="G227" s="369">
        <v>10</v>
      </c>
      <c r="H227" s="369">
        <v>10</v>
      </c>
      <c r="I227" s="369">
        <v>0</v>
      </c>
      <c r="J227" s="369">
        <v>11</v>
      </c>
      <c r="K227" s="365"/>
      <c r="L227" s="365"/>
      <c r="M227" s="365"/>
      <c r="N227" s="365"/>
    </row>
    <row r="228" spans="1:14" s="366" customFormat="1" ht="26.25" hidden="1" customHeight="1" x14ac:dyDescent="0.25">
      <c r="A228" s="367">
        <v>7</v>
      </c>
      <c r="B228" s="368" t="s">
        <v>727</v>
      </c>
      <c r="C228" s="369">
        <v>12</v>
      </c>
      <c r="D228" s="369">
        <v>9</v>
      </c>
      <c r="E228" s="369">
        <v>0</v>
      </c>
      <c r="F228" s="369">
        <v>13</v>
      </c>
      <c r="G228" s="369">
        <v>11</v>
      </c>
      <c r="H228" s="369">
        <v>7</v>
      </c>
      <c r="I228" s="369">
        <v>0</v>
      </c>
      <c r="J228" s="369">
        <v>9</v>
      </c>
      <c r="K228" s="365">
        <v>1</v>
      </c>
      <c r="L228" s="365"/>
      <c r="M228" s="365"/>
      <c r="N228" s="365"/>
    </row>
    <row r="229" spans="1:14" s="366" customFormat="1" ht="26.25" hidden="1" customHeight="1" x14ac:dyDescent="0.25">
      <c r="A229" s="367">
        <v>8</v>
      </c>
      <c r="B229" s="368" t="s">
        <v>730</v>
      </c>
      <c r="C229" s="369">
        <v>12</v>
      </c>
      <c r="D229" s="369">
        <v>8</v>
      </c>
      <c r="E229" s="369">
        <v>0</v>
      </c>
      <c r="F229" s="369">
        <v>13</v>
      </c>
      <c r="G229" s="369">
        <v>11</v>
      </c>
      <c r="H229" s="369">
        <v>8</v>
      </c>
      <c r="I229" s="369">
        <v>0</v>
      </c>
      <c r="J229" s="369">
        <v>10</v>
      </c>
      <c r="K229" s="365">
        <v>2</v>
      </c>
      <c r="L229" s="365"/>
      <c r="M229" s="365"/>
      <c r="N229" s="365"/>
    </row>
    <row r="230" spans="1:14" s="366" customFormat="1" ht="26.25" hidden="1" customHeight="1" x14ac:dyDescent="0.25">
      <c r="A230" s="367">
        <v>9</v>
      </c>
      <c r="B230" s="368" t="s">
        <v>731</v>
      </c>
      <c r="C230" s="369">
        <v>12</v>
      </c>
      <c r="D230" s="369">
        <v>12</v>
      </c>
      <c r="E230" s="369">
        <v>0</v>
      </c>
      <c r="F230" s="369">
        <v>16</v>
      </c>
      <c r="G230" s="369">
        <v>11</v>
      </c>
      <c r="H230" s="369">
        <v>10</v>
      </c>
      <c r="I230" s="369">
        <v>0</v>
      </c>
      <c r="J230" s="369">
        <v>11</v>
      </c>
      <c r="K230" s="365">
        <v>2</v>
      </c>
      <c r="L230" s="365"/>
      <c r="M230" s="365"/>
      <c r="N230" s="365"/>
    </row>
    <row r="231" spans="1:14" s="366" customFormat="1" ht="26.25" hidden="1" customHeight="1" x14ac:dyDescent="0.25">
      <c r="A231" s="367">
        <v>10</v>
      </c>
      <c r="B231" s="368" t="s">
        <v>845</v>
      </c>
      <c r="C231" s="369">
        <v>12</v>
      </c>
      <c r="D231" s="369">
        <v>11</v>
      </c>
      <c r="E231" s="369">
        <v>0</v>
      </c>
      <c r="F231" s="369">
        <v>15</v>
      </c>
      <c r="G231" s="369">
        <v>11</v>
      </c>
      <c r="H231" s="369">
        <v>10</v>
      </c>
      <c r="I231" s="369">
        <v>0</v>
      </c>
      <c r="J231" s="369">
        <v>12</v>
      </c>
      <c r="K231" s="365">
        <v>2</v>
      </c>
      <c r="L231" s="365"/>
      <c r="M231" s="365"/>
      <c r="N231" s="365"/>
    </row>
    <row r="232" spans="1:14" s="366" customFormat="1" ht="26.25" hidden="1" customHeight="1" x14ac:dyDescent="0.25">
      <c r="A232" s="367">
        <v>11</v>
      </c>
      <c r="B232" s="368" t="s">
        <v>729</v>
      </c>
      <c r="C232" s="369">
        <v>12</v>
      </c>
      <c r="D232" s="369">
        <v>10</v>
      </c>
      <c r="E232" s="369">
        <v>0</v>
      </c>
      <c r="F232" s="369">
        <v>14</v>
      </c>
      <c r="G232" s="369">
        <v>11</v>
      </c>
      <c r="H232" s="369">
        <v>7</v>
      </c>
      <c r="I232" s="369">
        <v>0</v>
      </c>
      <c r="J232" s="369">
        <v>12</v>
      </c>
      <c r="K232" s="365">
        <v>2</v>
      </c>
      <c r="L232" s="365"/>
      <c r="M232" s="365"/>
      <c r="N232" s="365"/>
    </row>
    <row r="233" spans="1:14" s="366" customFormat="1" ht="26.25" hidden="1" customHeight="1" x14ac:dyDescent="0.25">
      <c r="A233" s="367">
        <v>12</v>
      </c>
      <c r="B233" s="368" t="s">
        <v>717</v>
      </c>
      <c r="C233" s="369">
        <v>12</v>
      </c>
      <c r="D233" s="369">
        <v>12</v>
      </c>
      <c r="E233" s="369">
        <v>0</v>
      </c>
      <c r="F233" s="369">
        <v>16</v>
      </c>
      <c r="G233" s="369">
        <v>11</v>
      </c>
      <c r="H233" s="369">
        <v>9</v>
      </c>
      <c r="I233" s="369">
        <v>0</v>
      </c>
      <c r="J233" s="369">
        <v>14</v>
      </c>
      <c r="K233" s="365">
        <v>1</v>
      </c>
      <c r="L233" s="365">
        <v>1</v>
      </c>
      <c r="M233" s="365"/>
      <c r="N233" s="365"/>
    </row>
    <row r="234" spans="1:14" s="366" customFormat="1" ht="26.25" hidden="1" customHeight="1" x14ac:dyDescent="0.25">
      <c r="A234" s="367">
        <v>13</v>
      </c>
      <c r="B234" s="368" t="s">
        <v>732</v>
      </c>
      <c r="C234" s="369">
        <v>12</v>
      </c>
      <c r="D234" s="369">
        <v>12</v>
      </c>
      <c r="E234" s="369">
        <v>0</v>
      </c>
      <c r="F234" s="369">
        <v>16</v>
      </c>
      <c r="G234" s="369">
        <v>11</v>
      </c>
      <c r="H234" s="369">
        <v>10</v>
      </c>
      <c r="I234" s="369">
        <v>0</v>
      </c>
      <c r="J234" s="369">
        <v>10</v>
      </c>
      <c r="K234" s="365"/>
      <c r="L234" s="365">
        <v>1</v>
      </c>
      <c r="M234" s="365"/>
      <c r="N234" s="365"/>
    </row>
    <row r="235" spans="1:14" s="366" customFormat="1" ht="26.25" hidden="1" customHeight="1" x14ac:dyDescent="0.25">
      <c r="A235" s="367">
        <v>14</v>
      </c>
      <c r="B235" s="368" t="s">
        <v>725</v>
      </c>
      <c r="C235" s="369">
        <v>12</v>
      </c>
      <c r="D235" s="369">
        <v>10</v>
      </c>
      <c r="E235" s="369">
        <v>0</v>
      </c>
      <c r="F235" s="369">
        <v>14</v>
      </c>
      <c r="G235" s="369">
        <v>11</v>
      </c>
      <c r="H235" s="369">
        <v>9</v>
      </c>
      <c r="I235" s="369">
        <v>0</v>
      </c>
      <c r="J235" s="369">
        <v>11</v>
      </c>
      <c r="K235" s="365">
        <v>3</v>
      </c>
      <c r="L235" s="365"/>
      <c r="M235" s="365"/>
      <c r="N235" s="365"/>
    </row>
    <row r="236" spans="1:14" s="364" customFormat="1" ht="26.25" hidden="1" customHeight="1" x14ac:dyDescent="0.25">
      <c r="A236" s="367">
        <v>15</v>
      </c>
      <c r="B236" s="368" t="s">
        <v>723</v>
      </c>
      <c r="C236" s="369">
        <v>12</v>
      </c>
      <c r="D236" s="369">
        <v>10</v>
      </c>
      <c r="E236" s="369">
        <v>0</v>
      </c>
      <c r="F236" s="369">
        <v>14</v>
      </c>
      <c r="G236" s="369">
        <v>11</v>
      </c>
      <c r="H236" s="369">
        <v>10</v>
      </c>
      <c r="I236" s="369">
        <v>0</v>
      </c>
      <c r="J236" s="369">
        <v>12</v>
      </c>
      <c r="K236" s="365">
        <v>3</v>
      </c>
      <c r="L236" s="365">
        <v>1</v>
      </c>
      <c r="M236" s="365"/>
      <c r="N236" s="365"/>
    </row>
    <row r="237" spans="1:14" s="366" customFormat="1" ht="26.25" hidden="1" customHeight="1" x14ac:dyDescent="0.25">
      <c r="A237" s="360" t="s">
        <v>22</v>
      </c>
      <c r="B237" s="361" t="s">
        <v>756</v>
      </c>
      <c r="C237" s="362">
        <f>SUM(C238:C246)</f>
        <v>108</v>
      </c>
      <c r="D237" s="362">
        <f t="shared" ref="D237:N237" si="25">SUM(D238:D246)</f>
        <v>85</v>
      </c>
      <c r="E237" s="362">
        <f t="shared" si="25"/>
        <v>0</v>
      </c>
      <c r="F237" s="362">
        <f t="shared" si="25"/>
        <v>121</v>
      </c>
      <c r="G237" s="362">
        <f t="shared" si="25"/>
        <v>95</v>
      </c>
      <c r="H237" s="362">
        <f t="shared" si="25"/>
        <v>75</v>
      </c>
      <c r="I237" s="362">
        <f t="shared" si="25"/>
        <v>0</v>
      </c>
      <c r="J237" s="362">
        <f t="shared" si="25"/>
        <v>102</v>
      </c>
      <c r="K237" s="362">
        <f t="shared" si="25"/>
        <v>19</v>
      </c>
      <c r="L237" s="362">
        <f t="shared" si="25"/>
        <v>5</v>
      </c>
      <c r="M237" s="362">
        <f t="shared" si="25"/>
        <v>0</v>
      </c>
      <c r="N237" s="362">
        <f t="shared" si="25"/>
        <v>0</v>
      </c>
    </row>
    <row r="238" spans="1:14" s="366" customFormat="1" ht="26.25" hidden="1" customHeight="1" x14ac:dyDescent="0.25">
      <c r="A238" s="367">
        <v>1</v>
      </c>
      <c r="B238" s="368" t="s">
        <v>868</v>
      </c>
      <c r="C238" s="369">
        <v>12</v>
      </c>
      <c r="D238" s="369">
        <v>11</v>
      </c>
      <c r="E238" s="369">
        <v>0</v>
      </c>
      <c r="F238" s="369">
        <v>15</v>
      </c>
      <c r="G238" s="369">
        <v>11</v>
      </c>
      <c r="H238" s="369">
        <v>9</v>
      </c>
      <c r="I238" s="369">
        <v>0</v>
      </c>
      <c r="J238" s="369">
        <v>11</v>
      </c>
      <c r="K238" s="367"/>
      <c r="L238" s="367"/>
      <c r="M238" s="367"/>
      <c r="N238" s="367"/>
    </row>
    <row r="239" spans="1:14" s="366" customFormat="1" ht="26.25" hidden="1" customHeight="1" x14ac:dyDescent="0.25">
      <c r="A239" s="367">
        <v>2</v>
      </c>
      <c r="B239" s="368" t="s">
        <v>869</v>
      </c>
      <c r="C239" s="369">
        <v>12</v>
      </c>
      <c r="D239" s="369">
        <v>10</v>
      </c>
      <c r="E239" s="369">
        <v>0</v>
      </c>
      <c r="F239" s="369">
        <v>14</v>
      </c>
      <c r="G239" s="369">
        <v>11</v>
      </c>
      <c r="H239" s="369">
        <v>10</v>
      </c>
      <c r="I239" s="369">
        <v>0</v>
      </c>
      <c r="J239" s="369">
        <v>13</v>
      </c>
      <c r="K239" s="367">
        <v>2</v>
      </c>
      <c r="L239" s="367">
        <v>3</v>
      </c>
      <c r="M239" s="367"/>
      <c r="N239" s="367"/>
    </row>
    <row r="240" spans="1:14" s="366" customFormat="1" ht="26.25" hidden="1" customHeight="1" x14ac:dyDescent="0.25">
      <c r="A240" s="367">
        <v>3</v>
      </c>
      <c r="B240" s="368" t="s">
        <v>870</v>
      </c>
      <c r="C240" s="369">
        <v>12</v>
      </c>
      <c r="D240" s="369">
        <v>8</v>
      </c>
      <c r="E240" s="369">
        <v>0</v>
      </c>
      <c r="F240" s="369">
        <v>12</v>
      </c>
      <c r="G240" s="369">
        <v>11</v>
      </c>
      <c r="H240" s="369">
        <v>7</v>
      </c>
      <c r="I240" s="369">
        <v>0</v>
      </c>
      <c r="J240" s="369">
        <v>10</v>
      </c>
      <c r="K240" s="367">
        <v>2</v>
      </c>
      <c r="L240" s="367"/>
      <c r="M240" s="367"/>
      <c r="N240" s="367"/>
    </row>
    <row r="241" spans="1:14" s="366" customFormat="1" ht="26.25" hidden="1" customHeight="1" x14ac:dyDescent="0.25">
      <c r="A241" s="367">
        <v>4</v>
      </c>
      <c r="B241" s="368" t="s">
        <v>871</v>
      </c>
      <c r="C241" s="369">
        <v>12</v>
      </c>
      <c r="D241" s="369">
        <v>12</v>
      </c>
      <c r="E241" s="369">
        <v>0</v>
      </c>
      <c r="F241" s="369">
        <v>16</v>
      </c>
      <c r="G241" s="369">
        <v>10</v>
      </c>
      <c r="H241" s="369">
        <v>9</v>
      </c>
      <c r="I241" s="369">
        <v>0</v>
      </c>
      <c r="J241" s="369">
        <v>15</v>
      </c>
      <c r="K241" s="367">
        <v>4</v>
      </c>
      <c r="L241" s="367"/>
      <c r="M241" s="367"/>
      <c r="N241" s="367"/>
    </row>
    <row r="242" spans="1:14" s="366" customFormat="1" ht="26.25" hidden="1" customHeight="1" x14ac:dyDescent="0.25">
      <c r="A242" s="367">
        <v>5</v>
      </c>
      <c r="B242" s="368" t="s">
        <v>872</v>
      </c>
      <c r="C242" s="369">
        <v>12</v>
      </c>
      <c r="D242" s="369">
        <v>10</v>
      </c>
      <c r="E242" s="369">
        <v>0</v>
      </c>
      <c r="F242" s="369">
        <v>14</v>
      </c>
      <c r="G242" s="369">
        <v>11</v>
      </c>
      <c r="H242" s="369">
        <v>10</v>
      </c>
      <c r="I242" s="369">
        <v>0</v>
      </c>
      <c r="J242" s="369">
        <v>11</v>
      </c>
      <c r="K242" s="367">
        <v>3</v>
      </c>
      <c r="L242" s="367">
        <v>1</v>
      </c>
      <c r="M242" s="367"/>
      <c r="N242" s="367"/>
    </row>
    <row r="243" spans="1:14" s="366" customFormat="1" ht="26.25" hidden="1" customHeight="1" x14ac:dyDescent="0.25">
      <c r="A243" s="367">
        <v>6</v>
      </c>
      <c r="B243" s="368" t="s">
        <v>873</v>
      </c>
      <c r="C243" s="369">
        <v>12</v>
      </c>
      <c r="D243" s="369">
        <v>10</v>
      </c>
      <c r="E243" s="369">
        <v>0</v>
      </c>
      <c r="F243" s="369">
        <v>14</v>
      </c>
      <c r="G243" s="369">
        <v>10</v>
      </c>
      <c r="H243" s="369">
        <v>8</v>
      </c>
      <c r="I243" s="369">
        <v>0</v>
      </c>
      <c r="J243" s="369">
        <v>13</v>
      </c>
      <c r="K243" s="367"/>
      <c r="L243" s="367"/>
      <c r="M243" s="367"/>
      <c r="N243" s="367"/>
    </row>
    <row r="244" spans="1:14" s="366" customFormat="1" ht="26.25" hidden="1" customHeight="1" x14ac:dyDescent="0.25">
      <c r="A244" s="367">
        <v>7</v>
      </c>
      <c r="B244" s="368" t="s">
        <v>874</v>
      </c>
      <c r="C244" s="369">
        <v>12</v>
      </c>
      <c r="D244" s="369">
        <v>8</v>
      </c>
      <c r="E244" s="369">
        <v>0</v>
      </c>
      <c r="F244" s="369">
        <v>12</v>
      </c>
      <c r="G244" s="369">
        <v>10</v>
      </c>
      <c r="H244" s="369">
        <v>7</v>
      </c>
      <c r="I244" s="369">
        <v>0</v>
      </c>
      <c r="J244" s="369">
        <v>10</v>
      </c>
      <c r="K244" s="367">
        <v>3</v>
      </c>
      <c r="L244" s="367">
        <v>1</v>
      </c>
      <c r="M244" s="367"/>
      <c r="N244" s="367"/>
    </row>
    <row r="245" spans="1:14" s="364" customFormat="1" ht="26.25" hidden="1" customHeight="1" x14ac:dyDescent="0.25">
      <c r="A245" s="367">
        <v>8</v>
      </c>
      <c r="B245" s="368" t="s">
        <v>875</v>
      </c>
      <c r="C245" s="369">
        <v>12</v>
      </c>
      <c r="D245" s="369">
        <v>8</v>
      </c>
      <c r="E245" s="369">
        <v>0</v>
      </c>
      <c r="F245" s="369">
        <v>12</v>
      </c>
      <c r="G245" s="369">
        <v>10</v>
      </c>
      <c r="H245" s="369">
        <v>8</v>
      </c>
      <c r="I245" s="369">
        <v>0</v>
      </c>
      <c r="J245" s="369">
        <v>8</v>
      </c>
      <c r="K245" s="367"/>
      <c r="L245" s="367"/>
      <c r="M245" s="367"/>
      <c r="N245" s="367"/>
    </row>
    <row r="246" spans="1:14" s="364" customFormat="1" ht="26.25" hidden="1" customHeight="1" x14ac:dyDescent="0.25">
      <c r="A246" s="367">
        <v>9</v>
      </c>
      <c r="B246" s="368" t="s">
        <v>876</v>
      </c>
      <c r="C246" s="369">
        <v>12</v>
      </c>
      <c r="D246" s="369">
        <v>8</v>
      </c>
      <c r="E246" s="369">
        <v>0</v>
      </c>
      <c r="F246" s="369">
        <v>12</v>
      </c>
      <c r="G246" s="369">
        <v>11</v>
      </c>
      <c r="H246" s="369">
        <v>7</v>
      </c>
      <c r="I246" s="369">
        <v>0</v>
      </c>
      <c r="J246" s="369">
        <v>11</v>
      </c>
      <c r="K246" s="367">
        <v>5</v>
      </c>
      <c r="L246" s="367"/>
      <c r="M246" s="367"/>
      <c r="N246" s="367"/>
    </row>
    <row r="247" spans="1:14" s="366" customFormat="1" ht="26.25" hidden="1" customHeight="1" x14ac:dyDescent="0.25">
      <c r="A247" s="360" t="s">
        <v>31</v>
      </c>
      <c r="B247" s="361" t="s">
        <v>749</v>
      </c>
      <c r="C247" s="362">
        <f>SUM(C248:C259)</f>
        <v>144</v>
      </c>
      <c r="D247" s="362">
        <f t="shared" ref="D247:N247" si="26">SUM(D248:D259)</f>
        <v>143</v>
      </c>
      <c r="E247" s="362">
        <f t="shared" si="26"/>
        <v>0</v>
      </c>
      <c r="F247" s="362">
        <f t="shared" si="26"/>
        <v>191</v>
      </c>
      <c r="G247" s="362">
        <f t="shared" si="26"/>
        <v>127</v>
      </c>
      <c r="H247" s="362">
        <f t="shared" si="26"/>
        <v>112</v>
      </c>
      <c r="I247" s="362">
        <f t="shared" si="26"/>
        <v>0</v>
      </c>
      <c r="J247" s="362">
        <f t="shared" si="26"/>
        <v>155</v>
      </c>
      <c r="K247" s="362">
        <f t="shared" si="26"/>
        <v>21</v>
      </c>
      <c r="L247" s="362">
        <f t="shared" si="26"/>
        <v>1</v>
      </c>
      <c r="M247" s="362">
        <f t="shared" si="26"/>
        <v>0</v>
      </c>
      <c r="N247" s="362">
        <f t="shared" si="26"/>
        <v>0</v>
      </c>
    </row>
    <row r="248" spans="1:14" s="366" customFormat="1" ht="26.25" hidden="1" customHeight="1" x14ac:dyDescent="0.25">
      <c r="A248" s="367">
        <v>1</v>
      </c>
      <c r="B248" s="368" t="s">
        <v>454</v>
      </c>
      <c r="C248" s="369">
        <v>12</v>
      </c>
      <c r="D248" s="369">
        <v>12</v>
      </c>
      <c r="E248" s="369">
        <v>0</v>
      </c>
      <c r="F248" s="369">
        <v>16</v>
      </c>
      <c r="G248" s="369">
        <v>11</v>
      </c>
      <c r="H248" s="369">
        <v>9</v>
      </c>
      <c r="I248" s="369">
        <v>0</v>
      </c>
      <c r="J248" s="369">
        <v>13</v>
      </c>
      <c r="K248" s="365">
        <v>3</v>
      </c>
      <c r="L248" s="365"/>
      <c r="M248" s="365"/>
      <c r="N248" s="365"/>
    </row>
    <row r="249" spans="1:14" s="366" customFormat="1" ht="26.25" hidden="1" customHeight="1" x14ac:dyDescent="0.25">
      <c r="A249" s="367">
        <v>2</v>
      </c>
      <c r="B249" s="368" t="s">
        <v>541</v>
      </c>
      <c r="C249" s="369">
        <v>12</v>
      </c>
      <c r="D249" s="369">
        <v>12</v>
      </c>
      <c r="E249" s="369">
        <v>0</v>
      </c>
      <c r="F249" s="369">
        <v>16</v>
      </c>
      <c r="G249" s="369">
        <v>11</v>
      </c>
      <c r="H249" s="369">
        <v>10</v>
      </c>
      <c r="I249" s="369">
        <v>0</v>
      </c>
      <c r="J249" s="369">
        <v>13</v>
      </c>
      <c r="K249" s="365">
        <v>1</v>
      </c>
      <c r="L249" s="365"/>
      <c r="M249" s="365"/>
      <c r="N249" s="365"/>
    </row>
    <row r="250" spans="1:14" s="366" customFormat="1" ht="26.25" hidden="1" customHeight="1" x14ac:dyDescent="0.25">
      <c r="A250" s="367">
        <v>3</v>
      </c>
      <c r="B250" s="368" t="s">
        <v>755</v>
      </c>
      <c r="C250" s="369">
        <v>12</v>
      </c>
      <c r="D250" s="369">
        <v>10</v>
      </c>
      <c r="E250" s="369">
        <v>0</v>
      </c>
      <c r="F250" s="369">
        <v>14</v>
      </c>
      <c r="G250" s="369">
        <v>10</v>
      </c>
      <c r="H250" s="369">
        <v>8</v>
      </c>
      <c r="I250" s="369">
        <v>0</v>
      </c>
      <c r="J250" s="369">
        <v>12</v>
      </c>
      <c r="K250" s="365">
        <v>1</v>
      </c>
      <c r="L250" s="365"/>
      <c r="M250" s="365"/>
      <c r="N250" s="365"/>
    </row>
    <row r="251" spans="1:14" s="366" customFormat="1" ht="26.25" hidden="1" customHeight="1" x14ac:dyDescent="0.25">
      <c r="A251" s="367">
        <v>4</v>
      </c>
      <c r="B251" s="368" t="s">
        <v>750</v>
      </c>
      <c r="C251" s="369">
        <v>12</v>
      </c>
      <c r="D251" s="369">
        <v>12</v>
      </c>
      <c r="E251" s="369">
        <v>0</v>
      </c>
      <c r="F251" s="369">
        <v>16</v>
      </c>
      <c r="G251" s="369">
        <v>11</v>
      </c>
      <c r="H251" s="369">
        <v>10</v>
      </c>
      <c r="I251" s="369">
        <v>0</v>
      </c>
      <c r="J251" s="369">
        <v>12</v>
      </c>
      <c r="K251" s="365">
        <v>3</v>
      </c>
      <c r="L251" s="365"/>
      <c r="M251" s="365"/>
      <c r="N251" s="365"/>
    </row>
    <row r="252" spans="1:14" s="366" customFormat="1" ht="26.25" hidden="1" customHeight="1" x14ac:dyDescent="0.25">
      <c r="A252" s="367">
        <v>5</v>
      </c>
      <c r="B252" s="368" t="s">
        <v>498</v>
      </c>
      <c r="C252" s="369">
        <v>12</v>
      </c>
      <c r="D252" s="369">
        <v>9</v>
      </c>
      <c r="E252" s="369">
        <v>0</v>
      </c>
      <c r="F252" s="369">
        <v>13</v>
      </c>
      <c r="G252" s="369">
        <v>10</v>
      </c>
      <c r="H252" s="369">
        <v>9</v>
      </c>
      <c r="I252" s="369">
        <v>0</v>
      </c>
      <c r="J252" s="369">
        <v>12</v>
      </c>
      <c r="K252" s="365"/>
      <c r="L252" s="365"/>
      <c r="M252" s="365"/>
      <c r="N252" s="365"/>
    </row>
    <row r="253" spans="1:14" s="366" customFormat="1" ht="26.25" hidden="1" customHeight="1" x14ac:dyDescent="0.25">
      <c r="A253" s="367">
        <v>6</v>
      </c>
      <c r="B253" s="368" t="s">
        <v>751</v>
      </c>
      <c r="C253" s="369">
        <v>12</v>
      </c>
      <c r="D253" s="369">
        <v>13</v>
      </c>
      <c r="E253" s="369">
        <v>0</v>
      </c>
      <c r="F253" s="369">
        <v>17</v>
      </c>
      <c r="G253" s="369">
        <v>10</v>
      </c>
      <c r="H253" s="369">
        <v>10</v>
      </c>
      <c r="I253" s="369">
        <v>0</v>
      </c>
      <c r="J253" s="369">
        <v>12</v>
      </c>
      <c r="K253" s="365">
        <v>1</v>
      </c>
      <c r="L253" s="365"/>
      <c r="M253" s="365"/>
      <c r="N253" s="365"/>
    </row>
    <row r="254" spans="1:14" s="366" customFormat="1" ht="26.25" hidden="1" customHeight="1" x14ac:dyDescent="0.25">
      <c r="A254" s="367">
        <v>7</v>
      </c>
      <c r="B254" s="368" t="s">
        <v>510</v>
      </c>
      <c r="C254" s="369">
        <v>12</v>
      </c>
      <c r="D254" s="369">
        <v>13</v>
      </c>
      <c r="E254" s="369">
        <v>0</v>
      </c>
      <c r="F254" s="369">
        <v>17</v>
      </c>
      <c r="G254" s="369">
        <v>11</v>
      </c>
      <c r="H254" s="369">
        <v>10</v>
      </c>
      <c r="I254" s="369">
        <v>0</v>
      </c>
      <c r="J254" s="369">
        <v>15</v>
      </c>
      <c r="K254" s="365"/>
      <c r="L254" s="365"/>
      <c r="M254" s="365"/>
      <c r="N254" s="365"/>
    </row>
    <row r="255" spans="1:14" s="366" customFormat="1" ht="26.25" hidden="1" customHeight="1" x14ac:dyDescent="0.25">
      <c r="A255" s="367">
        <v>8</v>
      </c>
      <c r="B255" s="368" t="s">
        <v>752</v>
      </c>
      <c r="C255" s="369">
        <v>12</v>
      </c>
      <c r="D255" s="369">
        <v>12</v>
      </c>
      <c r="E255" s="369">
        <v>0</v>
      </c>
      <c r="F255" s="369">
        <v>16</v>
      </c>
      <c r="G255" s="369">
        <v>11</v>
      </c>
      <c r="H255" s="369">
        <v>10</v>
      </c>
      <c r="I255" s="369">
        <v>0</v>
      </c>
      <c r="J255" s="369">
        <v>12</v>
      </c>
      <c r="K255" s="365">
        <v>4</v>
      </c>
      <c r="L255" s="365"/>
      <c r="M255" s="365"/>
      <c r="N255" s="365"/>
    </row>
    <row r="256" spans="1:14" s="366" customFormat="1" ht="26.25" hidden="1" customHeight="1" x14ac:dyDescent="0.25">
      <c r="A256" s="367">
        <v>9</v>
      </c>
      <c r="B256" s="368" t="s">
        <v>753</v>
      </c>
      <c r="C256" s="369">
        <v>12</v>
      </c>
      <c r="D256" s="369">
        <v>13</v>
      </c>
      <c r="E256" s="369">
        <v>0</v>
      </c>
      <c r="F256" s="369">
        <v>17</v>
      </c>
      <c r="G256" s="369">
        <v>10</v>
      </c>
      <c r="H256" s="369">
        <v>9</v>
      </c>
      <c r="I256" s="369">
        <v>0</v>
      </c>
      <c r="J256" s="369">
        <v>12</v>
      </c>
      <c r="K256" s="365">
        <v>1</v>
      </c>
      <c r="L256" s="365"/>
      <c r="M256" s="365"/>
      <c r="N256" s="365"/>
    </row>
    <row r="257" spans="1:14" s="366" customFormat="1" ht="26.25" hidden="1" customHeight="1" x14ac:dyDescent="0.25">
      <c r="A257" s="367">
        <v>10</v>
      </c>
      <c r="B257" s="368" t="s">
        <v>33</v>
      </c>
      <c r="C257" s="369">
        <v>12</v>
      </c>
      <c r="D257" s="369">
        <v>13</v>
      </c>
      <c r="E257" s="369">
        <v>0</v>
      </c>
      <c r="F257" s="369">
        <v>17</v>
      </c>
      <c r="G257" s="369">
        <v>11</v>
      </c>
      <c r="H257" s="369">
        <v>9</v>
      </c>
      <c r="I257" s="369">
        <v>0</v>
      </c>
      <c r="J257" s="369">
        <v>14</v>
      </c>
      <c r="K257" s="365">
        <v>1</v>
      </c>
      <c r="L257" s="365"/>
      <c r="M257" s="365"/>
      <c r="N257" s="365"/>
    </row>
    <row r="258" spans="1:14" s="364" customFormat="1" ht="26.25" hidden="1" customHeight="1" x14ac:dyDescent="0.25">
      <c r="A258" s="367">
        <v>11</v>
      </c>
      <c r="B258" s="368" t="s">
        <v>754</v>
      </c>
      <c r="C258" s="369">
        <v>12</v>
      </c>
      <c r="D258" s="369">
        <v>12</v>
      </c>
      <c r="E258" s="369">
        <v>0</v>
      </c>
      <c r="F258" s="369">
        <v>16</v>
      </c>
      <c r="G258" s="369">
        <v>10</v>
      </c>
      <c r="H258" s="369">
        <v>9</v>
      </c>
      <c r="I258" s="369">
        <v>0</v>
      </c>
      <c r="J258" s="369">
        <v>13</v>
      </c>
      <c r="K258" s="365">
        <v>2</v>
      </c>
      <c r="L258" s="365"/>
      <c r="M258" s="365"/>
      <c r="N258" s="365"/>
    </row>
    <row r="259" spans="1:14" s="366" customFormat="1" ht="26.25" hidden="1" customHeight="1" x14ac:dyDescent="0.25">
      <c r="A259" s="367">
        <v>12</v>
      </c>
      <c r="B259" s="368" t="s">
        <v>34</v>
      </c>
      <c r="C259" s="369">
        <v>12</v>
      </c>
      <c r="D259" s="369">
        <v>12</v>
      </c>
      <c r="E259" s="369">
        <v>0</v>
      </c>
      <c r="F259" s="369">
        <v>16</v>
      </c>
      <c r="G259" s="369">
        <v>11</v>
      </c>
      <c r="H259" s="369">
        <v>9</v>
      </c>
      <c r="I259" s="369">
        <v>0</v>
      </c>
      <c r="J259" s="369">
        <v>15</v>
      </c>
      <c r="K259" s="365">
        <v>4</v>
      </c>
      <c r="L259" s="365">
        <v>1</v>
      </c>
      <c r="M259" s="365"/>
      <c r="N259" s="365"/>
    </row>
    <row r="260" spans="1:14" s="366" customFormat="1" ht="26.25" hidden="1" customHeight="1" x14ac:dyDescent="0.25">
      <c r="A260" s="360" t="s">
        <v>32</v>
      </c>
      <c r="B260" s="361" t="s">
        <v>877</v>
      </c>
      <c r="C260" s="362">
        <f>SUM(C261:C270)</f>
        <v>120</v>
      </c>
      <c r="D260" s="362">
        <f t="shared" ref="D260:N260" si="27">SUM(D261:D270)</f>
        <v>120</v>
      </c>
      <c r="E260" s="362">
        <f t="shared" si="27"/>
        <v>0</v>
      </c>
      <c r="F260" s="362">
        <f t="shared" si="27"/>
        <v>160</v>
      </c>
      <c r="G260" s="362">
        <f t="shared" si="27"/>
        <v>108</v>
      </c>
      <c r="H260" s="362">
        <f t="shared" si="27"/>
        <v>111</v>
      </c>
      <c r="I260" s="362">
        <f t="shared" si="27"/>
        <v>0</v>
      </c>
      <c r="J260" s="362">
        <f t="shared" si="27"/>
        <v>124</v>
      </c>
      <c r="K260" s="362">
        <f t="shared" si="27"/>
        <v>13</v>
      </c>
      <c r="L260" s="362">
        <f t="shared" si="27"/>
        <v>7</v>
      </c>
      <c r="M260" s="362">
        <f t="shared" si="27"/>
        <v>0</v>
      </c>
      <c r="N260" s="362">
        <f t="shared" si="27"/>
        <v>0</v>
      </c>
    </row>
    <row r="261" spans="1:14" s="366" customFormat="1" ht="26.25" hidden="1" customHeight="1" x14ac:dyDescent="0.25">
      <c r="A261" s="367">
        <v>1</v>
      </c>
      <c r="B261" s="370" t="s">
        <v>878</v>
      </c>
      <c r="C261" s="369">
        <v>12</v>
      </c>
      <c r="D261" s="369">
        <v>14</v>
      </c>
      <c r="E261" s="369">
        <v>0</v>
      </c>
      <c r="F261" s="369">
        <v>17</v>
      </c>
      <c r="G261" s="369">
        <v>11</v>
      </c>
      <c r="H261" s="369">
        <v>14</v>
      </c>
      <c r="I261" s="369">
        <v>0</v>
      </c>
      <c r="J261" s="369">
        <v>12</v>
      </c>
      <c r="K261" s="365">
        <v>1</v>
      </c>
      <c r="L261" s="365">
        <v>1</v>
      </c>
      <c r="M261" s="365"/>
      <c r="N261" s="365"/>
    </row>
    <row r="262" spans="1:14" s="366" customFormat="1" ht="26.25" hidden="1" customHeight="1" x14ac:dyDescent="0.25">
      <c r="A262" s="367">
        <v>2</v>
      </c>
      <c r="B262" s="370" t="s">
        <v>879</v>
      </c>
      <c r="C262" s="369">
        <v>12</v>
      </c>
      <c r="D262" s="369">
        <v>13</v>
      </c>
      <c r="E262" s="369">
        <v>0</v>
      </c>
      <c r="F262" s="369">
        <v>17</v>
      </c>
      <c r="G262" s="369">
        <v>11</v>
      </c>
      <c r="H262" s="369">
        <v>10</v>
      </c>
      <c r="I262" s="369">
        <v>0</v>
      </c>
      <c r="J262" s="369">
        <v>15</v>
      </c>
      <c r="K262" s="365"/>
      <c r="L262" s="365">
        <v>2</v>
      </c>
      <c r="M262" s="365"/>
      <c r="N262" s="365"/>
    </row>
    <row r="263" spans="1:14" s="366" customFormat="1" ht="26.25" hidden="1" customHeight="1" x14ac:dyDescent="0.25">
      <c r="A263" s="367">
        <v>3</v>
      </c>
      <c r="B263" s="370" t="s">
        <v>880</v>
      </c>
      <c r="C263" s="369">
        <v>12</v>
      </c>
      <c r="D263" s="369">
        <v>11</v>
      </c>
      <c r="E263" s="369">
        <v>0</v>
      </c>
      <c r="F263" s="369">
        <v>16</v>
      </c>
      <c r="G263" s="369">
        <v>11</v>
      </c>
      <c r="H263" s="369">
        <v>11</v>
      </c>
      <c r="I263" s="369">
        <v>0</v>
      </c>
      <c r="J263" s="369">
        <v>13</v>
      </c>
      <c r="K263" s="365">
        <v>2</v>
      </c>
      <c r="L263" s="365"/>
      <c r="M263" s="365"/>
      <c r="N263" s="365"/>
    </row>
    <row r="264" spans="1:14" s="366" customFormat="1" ht="26.25" hidden="1" customHeight="1" x14ac:dyDescent="0.25">
      <c r="A264" s="367">
        <v>4</v>
      </c>
      <c r="B264" s="370" t="s">
        <v>881</v>
      </c>
      <c r="C264" s="369">
        <v>12</v>
      </c>
      <c r="D264" s="369">
        <v>10</v>
      </c>
      <c r="E264" s="369">
        <v>0</v>
      </c>
      <c r="F264" s="369">
        <v>14</v>
      </c>
      <c r="G264" s="369">
        <v>11</v>
      </c>
      <c r="H264" s="369">
        <v>9</v>
      </c>
      <c r="I264" s="369">
        <v>0</v>
      </c>
      <c r="J264" s="369">
        <v>10</v>
      </c>
      <c r="K264" s="365">
        <v>2</v>
      </c>
      <c r="L264" s="365">
        <v>1</v>
      </c>
      <c r="M264" s="365"/>
      <c r="N264" s="365"/>
    </row>
    <row r="265" spans="1:14" s="366" customFormat="1" ht="26.25" hidden="1" customHeight="1" x14ac:dyDescent="0.25">
      <c r="A265" s="367">
        <v>5</v>
      </c>
      <c r="B265" s="370" t="s">
        <v>882</v>
      </c>
      <c r="C265" s="369">
        <v>12</v>
      </c>
      <c r="D265" s="369">
        <v>13</v>
      </c>
      <c r="E265" s="369">
        <v>0</v>
      </c>
      <c r="F265" s="369">
        <v>17</v>
      </c>
      <c r="G265" s="369">
        <v>11</v>
      </c>
      <c r="H265" s="369">
        <v>13</v>
      </c>
      <c r="I265" s="369">
        <v>0</v>
      </c>
      <c r="J265" s="369">
        <v>13</v>
      </c>
      <c r="K265" s="365">
        <v>2</v>
      </c>
      <c r="L265" s="365">
        <v>1</v>
      </c>
      <c r="M265" s="365"/>
      <c r="N265" s="365"/>
    </row>
    <row r="266" spans="1:14" s="366" customFormat="1" ht="26.25" hidden="1" customHeight="1" x14ac:dyDescent="0.25">
      <c r="A266" s="367">
        <v>6</v>
      </c>
      <c r="B266" s="370" t="s">
        <v>772</v>
      </c>
      <c r="C266" s="369">
        <v>12</v>
      </c>
      <c r="D266" s="369">
        <v>12</v>
      </c>
      <c r="E266" s="369">
        <v>0</v>
      </c>
      <c r="F266" s="369">
        <v>16</v>
      </c>
      <c r="G266" s="369">
        <v>11</v>
      </c>
      <c r="H266" s="369">
        <v>12</v>
      </c>
      <c r="I266" s="369">
        <v>0</v>
      </c>
      <c r="J266" s="369">
        <v>13</v>
      </c>
      <c r="K266" s="365">
        <v>3</v>
      </c>
      <c r="L266" s="365">
        <v>1</v>
      </c>
      <c r="M266" s="365"/>
      <c r="N266" s="365"/>
    </row>
    <row r="267" spans="1:14" s="366" customFormat="1" ht="26.25" hidden="1" customHeight="1" x14ac:dyDescent="0.25">
      <c r="A267" s="367">
        <v>7</v>
      </c>
      <c r="B267" s="370" t="s">
        <v>883</v>
      </c>
      <c r="C267" s="369">
        <v>12</v>
      </c>
      <c r="D267" s="369">
        <v>12</v>
      </c>
      <c r="E267" s="369">
        <v>0</v>
      </c>
      <c r="F267" s="369">
        <v>16</v>
      </c>
      <c r="G267" s="369">
        <v>10</v>
      </c>
      <c r="H267" s="369">
        <v>11</v>
      </c>
      <c r="I267" s="369">
        <v>0</v>
      </c>
      <c r="J267" s="369">
        <v>14</v>
      </c>
      <c r="K267" s="365">
        <v>2</v>
      </c>
      <c r="L267" s="365">
        <v>1</v>
      </c>
      <c r="M267" s="365"/>
      <c r="N267" s="365"/>
    </row>
    <row r="268" spans="1:14" s="366" customFormat="1" ht="26.25" hidden="1" customHeight="1" x14ac:dyDescent="0.25">
      <c r="A268" s="367">
        <v>8</v>
      </c>
      <c r="B268" s="370" t="s">
        <v>884</v>
      </c>
      <c r="C268" s="369">
        <v>12</v>
      </c>
      <c r="D268" s="369">
        <v>12</v>
      </c>
      <c r="E268" s="369">
        <v>0</v>
      </c>
      <c r="F268" s="369">
        <v>16</v>
      </c>
      <c r="G268" s="369">
        <v>11</v>
      </c>
      <c r="H268" s="369">
        <v>11</v>
      </c>
      <c r="I268" s="369">
        <v>0</v>
      </c>
      <c r="J268" s="369">
        <v>9</v>
      </c>
      <c r="K268" s="365">
        <v>1</v>
      </c>
      <c r="L268" s="365"/>
      <c r="M268" s="365"/>
      <c r="N268" s="365"/>
    </row>
    <row r="269" spans="1:14" s="364" customFormat="1" ht="26.25" hidden="1" customHeight="1" x14ac:dyDescent="0.25">
      <c r="A269" s="367">
        <v>9</v>
      </c>
      <c r="B269" s="370" t="s">
        <v>885</v>
      </c>
      <c r="C269" s="369">
        <v>12</v>
      </c>
      <c r="D269" s="369">
        <v>12</v>
      </c>
      <c r="E269" s="369">
        <v>0</v>
      </c>
      <c r="F269" s="369">
        <v>16</v>
      </c>
      <c r="G269" s="369">
        <v>11</v>
      </c>
      <c r="H269" s="369">
        <v>10</v>
      </c>
      <c r="I269" s="369">
        <v>0</v>
      </c>
      <c r="J269" s="369">
        <v>13</v>
      </c>
      <c r="K269" s="365"/>
      <c r="L269" s="365"/>
      <c r="M269" s="365"/>
      <c r="N269" s="365"/>
    </row>
    <row r="270" spans="1:14" s="366" customFormat="1" ht="26.25" hidden="1" customHeight="1" x14ac:dyDescent="0.25">
      <c r="A270" s="367">
        <v>10</v>
      </c>
      <c r="B270" s="370" t="s">
        <v>886</v>
      </c>
      <c r="C270" s="369">
        <v>12</v>
      </c>
      <c r="D270" s="369">
        <v>11</v>
      </c>
      <c r="E270" s="369">
        <v>0</v>
      </c>
      <c r="F270" s="369">
        <v>15</v>
      </c>
      <c r="G270" s="369">
        <v>10</v>
      </c>
      <c r="H270" s="369">
        <v>10</v>
      </c>
      <c r="I270" s="369">
        <v>0</v>
      </c>
      <c r="J270" s="369">
        <v>12</v>
      </c>
      <c r="K270" s="365"/>
      <c r="L270" s="365"/>
      <c r="M270" s="365"/>
      <c r="N270" s="365"/>
    </row>
    <row r="271" spans="1:14" s="366" customFormat="1" ht="26.25" hidden="1" customHeight="1" x14ac:dyDescent="0.25">
      <c r="A271" s="360" t="s">
        <v>35</v>
      </c>
      <c r="B271" s="361" t="s">
        <v>737</v>
      </c>
      <c r="C271" s="362">
        <f>SUM(C272:C282)</f>
        <v>132</v>
      </c>
      <c r="D271" s="362">
        <f t="shared" ref="D271:N271" si="28">SUM(D272:D282)</f>
        <v>115</v>
      </c>
      <c r="E271" s="362">
        <f t="shared" si="28"/>
        <v>0</v>
      </c>
      <c r="F271" s="362">
        <f t="shared" si="28"/>
        <v>159</v>
      </c>
      <c r="G271" s="362">
        <f t="shared" si="28"/>
        <v>117</v>
      </c>
      <c r="H271" s="362">
        <f t="shared" si="28"/>
        <v>97</v>
      </c>
      <c r="I271" s="362">
        <f t="shared" si="28"/>
        <v>0</v>
      </c>
      <c r="J271" s="362">
        <f t="shared" si="28"/>
        <v>138</v>
      </c>
      <c r="K271" s="362">
        <f t="shared" si="28"/>
        <v>21</v>
      </c>
      <c r="L271" s="362">
        <f t="shared" si="28"/>
        <v>1</v>
      </c>
      <c r="M271" s="362">
        <f t="shared" si="28"/>
        <v>0</v>
      </c>
      <c r="N271" s="362">
        <f t="shared" si="28"/>
        <v>0</v>
      </c>
    </row>
    <row r="272" spans="1:14" s="366" customFormat="1" ht="26.25" hidden="1" customHeight="1" x14ac:dyDescent="0.25">
      <c r="A272" s="367">
        <v>1</v>
      </c>
      <c r="B272" s="368" t="s">
        <v>887</v>
      </c>
      <c r="C272" s="369">
        <v>12</v>
      </c>
      <c r="D272" s="369">
        <v>9</v>
      </c>
      <c r="E272" s="369">
        <v>0</v>
      </c>
      <c r="F272" s="369">
        <v>13</v>
      </c>
      <c r="G272" s="369">
        <v>11</v>
      </c>
      <c r="H272" s="369">
        <v>7</v>
      </c>
      <c r="I272" s="369">
        <v>0</v>
      </c>
      <c r="J272" s="369">
        <v>13</v>
      </c>
      <c r="K272" s="365">
        <v>2</v>
      </c>
      <c r="L272" s="365"/>
      <c r="M272" s="365"/>
      <c r="N272" s="365"/>
    </row>
    <row r="273" spans="1:14" s="366" customFormat="1" ht="26.25" hidden="1" customHeight="1" x14ac:dyDescent="0.25">
      <c r="A273" s="367">
        <v>2</v>
      </c>
      <c r="B273" s="368" t="s">
        <v>738</v>
      </c>
      <c r="C273" s="369">
        <v>12</v>
      </c>
      <c r="D273" s="369">
        <v>11</v>
      </c>
      <c r="E273" s="369">
        <v>0</v>
      </c>
      <c r="F273" s="369">
        <v>17</v>
      </c>
      <c r="G273" s="369">
        <v>11</v>
      </c>
      <c r="H273" s="369">
        <v>9</v>
      </c>
      <c r="I273" s="369">
        <v>0</v>
      </c>
      <c r="J273" s="369">
        <v>14</v>
      </c>
      <c r="K273" s="365">
        <v>3</v>
      </c>
      <c r="L273" s="365"/>
      <c r="M273" s="365"/>
      <c r="N273" s="365"/>
    </row>
    <row r="274" spans="1:14" s="366" customFormat="1" ht="26.25" hidden="1" customHeight="1" x14ac:dyDescent="0.25">
      <c r="A274" s="367">
        <v>3</v>
      </c>
      <c r="B274" s="368" t="s">
        <v>739</v>
      </c>
      <c r="C274" s="369">
        <v>12</v>
      </c>
      <c r="D274" s="369">
        <v>9</v>
      </c>
      <c r="E274" s="369">
        <v>0</v>
      </c>
      <c r="F274" s="369">
        <v>14</v>
      </c>
      <c r="G274" s="369">
        <v>11</v>
      </c>
      <c r="H274" s="369">
        <v>7</v>
      </c>
      <c r="I274" s="369">
        <v>0</v>
      </c>
      <c r="J274" s="369">
        <v>12</v>
      </c>
      <c r="K274" s="365">
        <v>3</v>
      </c>
      <c r="L274" s="365"/>
      <c r="M274" s="365"/>
      <c r="N274" s="365"/>
    </row>
    <row r="275" spans="1:14" s="366" customFormat="1" ht="26.25" hidden="1" customHeight="1" x14ac:dyDescent="0.25">
      <c r="A275" s="367">
        <v>4</v>
      </c>
      <c r="B275" s="368" t="s">
        <v>740</v>
      </c>
      <c r="C275" s="369">
        <v>12</v>
      </c>
      <c r="D275" s="369">
        <v>12</v>
      </c>
      <c r="E275" s="369">
        <v>0</v>
      </c>
      <c r="F275" s="369">
        <v>15</v>
      </c>
      <c r="G275" s="369">
        <v>9</v>
      </c>
      <c r="H275" s="369">
        <v>10</v>
      </c>
      <c r="I275" s="369">
        <v>0</v>
      </c>
      <c r="J275" s="369">
        <v>13</v>
      </c>
      <c r="K275" s="365">
        <v>2</v>
      </c>
      <c r="L275" s="365"/>
      <c r="M275" s="365"/>
      <c r="N275" s="365"/>
    </row>
    <row r="276" spans="1:14" s="366" customFormat="1" ht="26.25" hidden="1" customHeight="1" x14ac:dyDescent="0.25">
      <c r="A276" s="367">
        <v>5</v>
      </c>
      <c r="B276" s="368" t="s">
        <v>741</v>
      </c>
      <c r="C276" s="369">
        <v>12</v>
      </c>
      <c r="D276" s="369">
        <v>11</v>
      </c>
      <c r="E276" s="369">
        <v>0</v>
      </c>
      <c r="F276" s="369">
        <v>15</v>
      </c>
      <c r="G276" s="369">
        <v>11</v>
      </c>
      <c r="H276" s="369">
        <v>10</v>
      </c>
      <c r="I276" s="369">
        <v>0</v>
      </c>
      <c r="J276" s="369">
        <v>13</v>
      </c>
      <c r="K276" s="365">
        <v>2</v>
      </c>
      <c r="L276" s="365">
        <v>1</v>
      </c>
      <c r="M276" s="365"/>
      <c r="N276" s="365"/>
    </row>
    <row r="277" spans="1:14" s="366" customFormat="1" ht="26.25" hidden="1" customHeight="1" x14ac:dyDescent="0.25">
      <c r="A277" s="367">
        <v>6</v>
      </c>
      <c r="B277" s="368" t="s">
        <v>742</v>
      </c>
      <c r="C277" s="369">
        <v>12</v>
      </c>
      <c r="D277" s="369">
        <v>11</v>
      </c>
      <c r="E277" s="369">
        <v>0</v>
      </c>
      <c r="F277" s="369">
        <v>14</v>
      </c>
      <c r="G277" s="369">
        <v>11</v>
      </c>
      <c r="H277" s="369">
        <v>10</v>
      </c>
      <c r="I277" s="369">
        <v>0</v>
      </c>
      <c r="J277" s="369">
        <v>12</v>
      </c>
      <c r="K277" s="365"/>
      <c r="L277" s="365"/>
      <c r="M277" s="365"/>
      <c r="N277" s="365"/>
    </row>
    <row r="278" spans="1:14" s="366" customFormat="1" ht="26.25" hidden="1" customHeight="1" x14ac:dyDescent="0.25">
      <c r="A278" s="367">
        <v>7</v>
      </c>
      <c r="B278" s="368" t="s">
        <v>743</v>
      </c>
      <c r="C278" s="369">
        <v>12</v>
      </c>
      <c r="D278" s="369">
        <v>12</v>
      </c>
      <c r="E278" s="369">
        <v>0</v>
      </c>
      <c r="F278" s="369">
        <v>15</v>
      </c>
      <c r="G278" s="369">
        <v>11</v>
      </c>
      <c r="H278" s="369">
        <v>10</v>
      </c>
      <c r="I278" s="369">
        <v>0</v>
      </c>
      <c r="J278" s="369">
        <v>13</v>
      </c>
      <c r="K278" s="365"/>
      <c r="L278" s="365"/>
      <c r="M278" s="365"/>
      <c r="N278" s="365"/>
    </row>
    <row r="279" spans="1:14" s="366" customFormat="1" ht="26.25" hidden="1" customHeight="1" x14ac:dyDescent="0.25">
      <c r="A279" s="367">
        <v>8</v>
      </c>
      <c r="B279" s="368" t="s">
        <v>744</v>
      </c>
      <c r="C279" s="369">
        <v>12</v>
      </c>
      <c r="D279" s="369">
        <v>9</v>
      </c>
      <c r="E279" s="369">
        <v>0</v>
      </c>
      <c r="F279" s="369">
        <v>13</v>
      </c>
      <c r="G279" s="369">
        <v>10</v>
      </c>
      <c r="H279" s="369">
        <v>7</v>
      </c>
      <c r="I279" s="369">
        <v>0</v>
      </c>
      <c r="J279" s="369">
        <v>11</v>
      </c>
      <c r="K279" s="365">
        <v>2</v>
      </c>
      <c r="L279" s="365"/>
      <c r="M279" s="365"/>
      <c r="N279" s="365"/>
    </row>
    <row r="280" spans="1:14" s="366" customFormat="1" ht="26.25" hidden="1" customHeight="1" x14ac:dyDescent="0.25">
      <c r="A280" s="367">
        <v>9</v>
      </c>
      <c r="B280" s="368" t="s">
        <v>745</v>
      </c>
      <c r="C280" s="369">
        <v>12</v>
      </c>
      <c r="D280" s="369">
        <v>9</v>
      </c>
      <c r="E280" s="369">
        <v>0</v>
      </c>
      <c r="F280" s="369">
        <v>13</v>
      </c>
      <c r="G280" s="369">
        <v>11</v>
      </c>
      <c r="H280" s="369">
        <v>8</v>
      </c>
      <c r="I280" s="369">
        <v>0</v>
      </c>
      <c r="J280" s="369">
        <v>12</v>
      </c>
      <c r="K280" s="365">
        <v>5</v>
      </c>
      <c r="L280" s="365"/>
      <c r="M280" s="365"/>
      <c r="N280" s="365"/>
    </row>
    <row r="281" spans="1:14" s="364" customFormat="1" ht="26.25" hidden="1" customHeight="1" x14ac:dyDescent="0.25">
      <c r="A281" s="367">
        <v>10</v>
      </c>
      <c r="B281" s="368" t="s">
        <v>746</v>
      </c>
      <c r="C281" s="369">
        <v>12</v>
      </c>
      <c r="D281" s="369">
        <v>11</v>
      </c>
      <c r="E281" s="369">
        <v>0</v>
      </c>
      <c r="F281" s="369">
        <v>15</v>
      </c>
      <c r="G281" s="369">
        <v>10</v>
      </c>
      <c r="H281" s="369">
        <v>10</v>
      </c>
      <c r="I281" s="369">
        <v>0</v>
      </c>
      <c r="J281" s="369">
        <v>14</v>
      </c>
      <c r="K281" s="365">
        <v>1</v>
      </c>
      <c r="L281" s="365"/>
      <c r="M281" s="365"/>
      <c r="N281" s="365"/>
    </row>
    <row r="282" spans="1:14" s="366" customFormat="1" ht="26.25" hidden="1" customHeight="1" x14ac:dyDescent="0.25">
      <c r="A282" s="367">
        <v>11</v>
      </c>
      <c r="B282" s="368" t="s">
        <v>747</v>
      </c>
      <c r="C282" s="369">
        <v>12</v>
      </c>
      <c r="D282" s="369">
        <v>11</v>
      </c>
      <c r="E282" s="369">
        <v>0</v>
      </c>
      <c r="F282" s="369">
        <v>15</v>
      </c>
      <c r="G282" s="369">
        <v>11</v>
      </c>
      <c r="H282" s="369">
        <v>9</v>
      </c>
      <c r="I282" s="369">
        <v>0</v>
      </c>
      <c r="J282" s="369">
        <v>11</v>
      </c>
      <c r="K282" s="365">
        <v>1</v>
      </c>
      <c r="L282" s="365"/>
      <c r="M282" s="365"/>
      <c r="N282" s="365"/>
    </row>
    <row r="283" spans="1:14" s="366" customFormat="1" ht="26.25" hidden="1" customHeight="1" x14ac:dyDescent="0.25">
      <c r="A283" s="360" t="s">
        <v>37</v>
      </c>
      <c r="B283" s="361" t="s">
        <v>773</v>
      </c>
      <c r="C283" s="362">
        <f>SUM(C284:C292)</f>
        <v>108</v>
      </c>
      <c r="D283" s="362">
        <f t="shared" ref="D283:N283" si="29">SUM(D284:D292)</f>
        <v>110</v>
      </c>
      <c r="E283" s="362">
        <f t="shared" si="29"/>
        <v>0</v>
      </c>
      <c r="F283" s="362">
        <f t="shared" si="29"/>
        <v>146</v>
      </c>
      <c r="G283" s="362">
        <f t="shared" si="29"/>
        <v>92</v>
      </c>
      <c r="H283" s="362">
        <f t="shared" si="29"/>
        <v>100</v>
      </c>
      <c r="I283" s="362">
        <f t="shared" si="29"/>
        <v>0</v>
      </c>
      <c r="J283" s="362">
        <f t="shared" si="29"/>
        <v>112</v>
      </c>
      <c r="K283" s="362">
        <f t="shared" si="29"/>
        <v>14</v>
      </c>
      <c r="L283" s="362">
        <f t="shared" si="29"/>
        <v>2</v>
      </c>
      <c r="M283" s="362">
        <f t="shared" si="29"/>
        <v>0</v>
      </c>
      <c r="N283" s="362">
        <f t="shared" si="29"/>
        <v>0</v>
      </c>
    </row>
    <row r="284" spans="1:14" s="366" customFormat="1" ht="26.25" hidden="1" customHeight="1" x14ac:dyDescent="0.25">
      <c r="A284" s="367">
        <v>1</v>
      </c>
      <c r="B284" s="368" t="s">
        <v>774</v>
      </c>
      <c r="C284" s="369">
        <v>12</v>
      </c>
      <c r="D284" s="369">
        <v>11</v>
      </c>
      <c r="E284" s="369">
        <v>0</v>
      </c>
      <c r="F284" s="369">
        <v>16</v>
      </c>
      <c r="G284" s="369">
        <v>11</v>
      </c>
      <c r="H284" s="369">
        <v>11</v>
      </c>
      <c r="I284" s="369">
        <v>0</v>
      </c>
      <c r="J284" s="369">
        <v>9</v>
      </c>
      <c r="K284" s="365"/>
      <c r="L284" s="365"/>
      <c r="M284" s="365"/>
      <c r="N284" s="365"/>
    </row>
    <row r="285" spans="1:14" s="366" customFormat="1" ht="26.25" hidden="1" customHeight="1" x14ac:dyDescent="0.25">
      <c r="A285" s="367">
        <v>2</v>
      </c>
      <c r="B285" s="368" t="s">
        <v>566</v>
      </c>
      <c r="C285" s="369">
        <v>12</v>
      </c>
      <c r="D285" s="369">
        <v>13</v>
      </c>
      <c r="E285" s="369">
        <v>0</v>
      </c>
      <c r="F285" s="369">
        <v>17</v>
      </c>
      <c r="G285" s="369">
        <v>10</v>
      </c>
      <c r="H285" s="369">
        <v>13</v>
      </c>
      <c r="I285" s="369">
        <v>0</v>
      </c>
      <c r="J285" s="369">
        <v>15</v>
      </c>
      <c r="K285" s="365">
        <v>1</v>
      </c>
      <c r="L285" s="365">
        <v>1</v>
      </c>
      <c r="M285" s="365"/>
      <c r="N285" s="365"/>
    </row>
    <row r="286" spans="1:14" s="366" customFormat="1" ht="26.25" hidden="1" customHeight="1" x14ac:dyDescent="0.25">
      <c r="A286" s="367">
        <v>3</v>
      </c>
      <c r="B286" s="368" t="s">
        <v>635</v>
      </c>
      <c r="C286" s="369">
        <v>12</v>
      </c>
      <c r="D286" s="369">
        <v>12</v>
      </c>
      <c r="E286" s="369">
        <v>0</v>
      </c>
      <c r="F286" s="369">
        <v>16</v>
      </c>
      <c r="G286" s="369">
        <v>10</v>
      </c>
      <c r="H286" s="369">
        <v>12</v>
      </c>
      <c r="I286" s="369">
        <v>0</v>
      </c>
      <c r="J286" s="369">
        <v>12</v>
      </c>
      <c r="K286" s="365">
        <v>4</v>
      </c>
      <c r="L286" s="365"/>
      <c r="M286" s="365"/>
      <c r="N286" s="365"/>
    </row>
    <row r="287" spans="1:14" s="366" customFormat="1" ht="26.25" hidden="1" customHeight="1" x14ac:dyDescent="0.25">
      <c r="A287" s="367">
        <v>4</v>
      </c>
      <c r="B287" s="368" t="s">
        <v>777</v>
      </c>
      <c r="C287" s="369">
        <v>12</v>
      </c>
      <c r="D287" s="369">
        <v>11</v>
      </c>
      <c r="E287" s="369">
        <v>0</v>
      </c>
      <c r="F287" s="369">
        <v>15</v>
      </c>
      <c r="G287" s="369">
        <v>10</v>
      </c>
      <c r="H287" s="369">
        <v>8</v>
      </c>
      <c r="I287" s="369">
        <v>0</v>
      </c>
      <c r="J287" s="369">
        <v>10</v>
      </c>
      <c r="K287" s="365">
        <v>2</v>
      </c>
      <c r="L287" s="365"/>
      <c r="M287" s="365"/>
      <c r="N287" s="365"/>
    </row>
    <row r="288" spans="1:14" s="366" customFormat="1" ht="26.25" hidden="1" customHeight="1" x14ac:dyDescent="0.25">
      <c r="A288" s="367">
        <v>5</v>
      </c>
      <c r="B288" s="368" t="s">
        <v>779</v>
      </c>
      <c r="C288" s="369">
        <v>12</v>
      </c>
      <c r="D288" s="369">
        <v>13</v>
      </c>
      <c r="E288" s="369">
        <v>0</v>
      </c>
      <c r="F288" s="369">
        <v>17</v>
      </c>
      <c r="G288" s="369">
        <v>10</v>
      </c>
      <c r="H288" s="369">
        <v>13</v>
      </c>
      <c r="I288" s="369">
        <v>0</v>
      </c>
      <c r="J288" s="369">
        <v>13</v>
      </c>
      <c r="K288" s="365">
        <v>1</v>
      </c>
      <c r="L288" s="365">
        <v>1</v>
      </c>
      <c r="M288" s="365"/>
      <c r="N288" s="365"/>
    </row>
    <row r="289" spans="1:14" s="366" customFormat="1" ht="26.25" hidden="1" customHeight="1" x14ac:dyDescent="0.25">
      <c r="A289" s="367">
        <v>6</v>
      </c>
      <c r="B289" s="368" t="s">
        <v>778</v>
      </c>
      <c r="C289" s="369">
        <v>12</v>
      </c>
      <c r="D289" s="369">
        <v>13</v>
      </c>
      <c r="E289" s="369">
        <v>0</v>
      </c>
      <c r="F289" s="369">
        <v>16</v>
      </c>
      <c r="G289" s="369">
        <v>10</v>
      </c>
      <c r="H289" s="369">
        <v>12</v>
      </c>
      <c r="I289" s="369">
        <v>0</v>
      </c>
      <c r="J289" s="369">
        <v>15</v>
      </c>
      <c r="K289" s="365">
        <v>2</v>
      </c>
      <c r="L289" s="365"/>
      <c r="M289" s="365"/>
      <c r="N289" s="365"/>
    </row>
    <row r="290" spans="1:14" s="366" customFormat="1" ht="26.25" hidden="1" customHeight="1" x14ac:dyDescent="0.25">
      <c r="A290" s="367">
        <v>7</v>
      </c>
      <c r="B290" s="368" t="s">
        <v>588</v>
      </c>
      <c r="C290" s="369">
        <v>12</v>
      </c>
      <c r="D290" s="369">
        <v>13</v>
      </c>
      <c r="E290" s="369">
        <v>0</v>
      </c>
      <c r="F290" s="369">
        <v>17</v>
      </c>
      <c r="G290" s="369">
        <v>11</v>
      </c>
      <c r="H290" s="369">
        <v>10</v>
      </c>
      <c r="I290" s="369">
        <v>0</v>
      </c>
      <c r="J290" s="369">
        <v>11</v>
      </c>
      <c r="K290" s="365">
        <v>2</v>
      </c>
      <c r="L290" s="365"/>
      <c r="M290" s="365"/>
      <c r="N290" s="365"/>
    </row>
    <row r="291" spans="1:14" s="364" customFormat="1" ht="26.25" hidden="1" customHeight="1" x14ac:dyDescent="0.25">
      <c r="A291" s="367">
        <v>8</v>
      </c>
      <c r="B291" s="368" t="s">
        <v>775</v>
      </c>
      <c r="C291" s="369">
        <v>12</v>
      </c>
      <c r="D291" s="369">
        <v>13</v>
      </c>
      <c r="E291" s="369">
        <v>0</v>
      </c>
      <c r="F291" s="369">
        <v>16</v>
      </c>
      <c r="G291" s="369">
        <v>9</v>
      </c>
      <c r="H291" s="369">
        <v>11</v>
      </c>
      <c r="I291" s="369">
        <v>0</v>
      </c>
      <c r="J291" s="369">
        <v>13</v>
      </c>
      <c r="K291" s="365">
        <v>0</v>
      </c>
      <c r="L291" s="365">
        <v>0</v>
      </c>
      <c r="M291" s="365"/>
      <c r="N291" s="365">
        <v>0</v>
      </c>
    </row>
    <row r="292" spans="1:14" s="366" customFormat="1" ht="26.25" hidden="1" customHeight="1" x14ac:dyDescent="0.25">
      <c r="A292" s="367">
        <v>9</v>
      </c>
      <c r="B292" s="368" t="s">
        <v>776</v>
      </c>
      <c r="C292" s="369">
        <v>12</v>
      </c>
      <c r="D292" s="369">
        <v>11</v>
      </c>
      <c r="E292" s="369">
        <v>0</v>
      </c>
      <c r="F292" s="369">
        <v>16</v>
      </c>
      <c r="G292" s="369">
        <v>11</v>
      </c>
      <c r="H292" s="369">
        <v>10</v>
      </c>
      <c r="I292" s="369">
        <v>0</v>
      </c>
      <c r="J292" s="369">
        <v>14</v>
      </c>
      <c r="K292" s="365">
        <v>2</v>
      </c>
      <c r="L292" s="365"/>
      <c r="M292" s="365"/>
      <c r="N292" s="365"/>
    </row>
    <row r="293" spans="1:14" s="366" customFormat="1" ht="26.25" hidden="1" customHeight="1" x14ac:dyDescent="0.25">
      <c r="A293" s="360" t="s">
        <v>38</v>
      </c>
      <c r="B293" s="361" t="s">
        <v>695</v>
      </c>
      <c r="C293" s="362">
        <f>SUM(C294:C301)</f>
        <v>96</v>
      </c>
      <c r="D293" s="362">
        <f t="shared" ref="D293:N293" si="30">SUM(D294:D301)</f>
        <v>117</v>
      </c>
      <c r="E293" s="362">
        <f t="shared" si="30"/>
        <v>0</v>
      </c>
      <c r="F293" s="362">
        <f t="shared" si="30"/>
        <v>145</v>
      </c>
      <c r="G293" s="362">
        <f t="shared" si="30"/>
        <v>84</v>
      </c>
      <c r="H293" s="362">
        <f t="shared" si="30"/>
        <v>80</v>
      </c>
      <c r="I293" s="362">
        <f t="shared" si="30"/>
        <v>0</v>
      </c>
      <c r="J293" s="362">
        <f t="shared" si="30"/>
        <v>122</v>
      </c>
      <c r="K293" s="362">
        <f t="shared" si="30"/>
        <v>11</v>
      </c>
      <c r="L293" s="362">
        <f t="shared" si="30"/>
        <v>8</v>
      </c>
      <c r="M293" s="362">
        <f t="shared" si="30"/>
        <v>0</v>
      </c>
      <c r="N293" s="362">
        <f t="shared" si="30"/>
        <v>0</v>
      </c>
    </row>
    <row r="294" spans="1:14" s="366" customFormat="1" ht="26.25" hidden="1" customHeight="1" x14ac:dyDescent="0.25">
      <c r="A294" s="367">
        <v>1</v>
      </c>
      <c r="B294" s="368" t="s">
        <v>697</v>
      </c>
      <c r="C294" s="369">
        <v>12</v>
      </c>
      <c r="D294" s="369">
        <v>12</v>
      </c>
      <c r="E294" s="369">
        <v>0</v>
      </c>
      <c r="F294" s="369">
        <v>16</v>
      </c>
      <c r="G294" s="369">
        <v>10</v>
      </c>
      <c r="H294" s="369">
        <v>10</v>
      </c>
      <c r="I294" s="369">
        <v>0</v>
      </c>
      <c r="J294" s="369">
        <v>15</v>
      </c>
      <c r="K294" s="365">
        <v>1</v>
      </c>
      <c r="L294" s="365"/>
      <c r="M294" s="365"/>
      <c r="N294" s="365"/>
    </row>
    <row r="295" spans="1:14" s="366" customFormat="1" ht="26.25" hidden="1" customHeight="1" x14ac:dyDescent="0.25">
      <c r="A295" s="367">
        <v>2</v>
      </c>
      <c r="B295" s="368" t="s">
        <v>696</v>
      </c>
      <c r="C295" s="369">
        <v>12</v>
      </c>
      <c r="D295" s="369">
        <v>11</v>
      </c>
      <c r="E295" s="369">
        <v>0</v>
      </c>
      <c r="F295" s="369">
        <v>15</v>
      </c>
      <c r="G295" s="369">
        <v>9</v>
      </c>
      <c r="H295" s="369">
        <v>11</v>
      </c>
      <c r="I295" s="369">
        <v>0</v>
      </c>
      <c r="J295" s="369">
        <v>13</v>
      </c>
      <c r="K295" s="365">
        <v>2</v>
      </c>
      <c r="L295" s="365">
        <v>2</v>
      </c>
      <c r="M295" s="365"/>
      <c r="N295" s="365"/>
    </row>
    <row r="296" spans="1:14" s="364" customFormat="1" ht="26.25" hidden="1" customHeight="1" x14ac:dyDescent="0.25">
      <c r="A296" s="367">
        <v>3</v>
      </c>
      <c r="B296" s="368" t="s">
        <v>698</v>
      </c>
      <c r="C296" s="369">
        <v>12</v>
      </c>
      <c r="D296" s="369">
        <v>13</v>
      </c>
      <c r="E296" s="369">
        <v>0</v>
      </c>
      <c r="F296" s="369">
        <v>17</v>
      </c>
      <c r="G296" s="369">
        <v>11</v>
      </c>
      <c r="H296" s="369">
        <v>10</v>
      </c>
      <c r="I296" s="369">
        <v>0</v>
      </c>
      <c r="J296" s="369">
        <v>15</v>
      </c>
      <c r="K296" s="365">
        <v>1</v>
      </c>
      <c r="L296" s="365">
        <v>2</v>
      </c>
      <c r="M296" s="365"/>
      <c r="N296" s="365"/>
    </row>
    <row r="297" spans="1:14" s="366" customFormat="1" ht="26.25" hidden="1" customHeight="1" x14ac:dyDescent="0.25">
      <c r="A297" s="367">
        <v>4</v>
      </c>
      <c r="B297" s="368" t="s">
        <v>700</v>
      </c>
      <c r="C297" s="369">
        <v>12</v>
      </c>
      <c r="D297" s="369">
        <v>15</v>
      </c>
      <c r="E297" s="369">
        <v>0</v>
      </c>
      <c r="F297" s="369">
        <v>19</v>
      </c>
      <c r="G297" s="369">
        <v>11</v>
      </c>
      <c r="H297" s="369">
        <v>10</v>
      </c>
      <c r="I297" s="369">
        <v>0</v>
      </c>
      <c r="J297" s="369">
        <v>16</v>
      </c>
      <c r="K297" s="365">
        <v>2</v>
      </c>
      <c r="L297" s="365">
        <v>2</v>
      </c>
      <c r="M297" s="365"/>
      <c r="N297" s="365"/>
    </row>
    <row r="298" spans="1:14" s="366" customFormat="1" ht="26.25" hidden="1" customHeight="1" x14ac:dyDescent="0.25">
      <c r="A298" s="367">
        <v>5</v>
      </c>
      <c r="B298" s="368" t="s">
        <v>701</v>
      </c>
      <c r="C298" s="369">
        <v>12</v>
      </c>
      <c r="D298" s="369">
        <v>16</v>
      </c>
      <c r="E298" s="369">
        <v>0</v>
      </c>
      <c r="F298" s="369">
        <v>19</v>
      </c>
      <c r="G298" s="369">
        <v>11</v>
      </c>
      <c r="H298" s="369">
        <v>9</v>
      </c>
      <c r="I298" s="369">
        <v>0</v>
      </c>
      <c r="J298" s="369">
        <v>15</v>
      </c>
      <c r="K298" s="365">
        <v>2</v>
      </c>
      <c r="L298" s="365"/>
      <c r="M298" s="365"/>
      <c r="N298" s="365"/>
    </row>
    <row r="299" spans="1:14" s="366" customFormat="1" ht="26.25" hidden="1" customHeight="1" x14ac:dyDescent="0.25">
      <c r="A299" s="367">
        <v>6</v>
      </c>
      <c r="B299" s="368" t="s">
        <v>702</v>
      </c>
      <c r="C299" s="369">
        <v>12</v>
      </c>
      <c r="D299" s="369">
        <v>17</v>
      </c>
      <c r="E299" s="369">
        <v>0</v>
      </c>
      <c r="F299" s="369">
        <v>20</v>
      </c>
      <c r="G299" s="369">
        <v>10</v>
      </c>
      <c r="H299" s="369">
        <v>10</v>
      </c>
      <c r="I299" s="369">
        <v>0</v>
      </c>
      <c r="J299" s="369">
        <v>15</v>
      </c>
      <c r="K299" s="365"/>
      <c r="L299" s="365">
        <v>1</v>
      </c>
      <c r="M299" s="365"/>
      <c r="N299" s="365"/>
    </row>
    <row r="300" spans="1:14" s="364" customFormat="1" ht="26.25" hidden="1" customHeight="1" x14ac:dyDescent="0.25">
      <c r="A300" s="367">
        <v>7</v>
      </c>
      <c r="B300" s="368" t="s">
        <v>703</v>
      </c>
      <c r="C300" s="369">
        <v>12</v>
      </c>
      <c r="D300" s="369">
        <v>16</v>
      </c>
      <c r="E300" s="369">
        <v>0</v>
      </c>
      <c r="F300" s="369">
        <v>19</v>
      </c>
      <c r="G300" s="369">
        <v>11</v>
      </c>
      <c r="H300" s="369">
        <v>9</v>
      </c>
      <c r="I300" s="369">
        <v>0</v>
      </c>
      <c r="J300" s="369">
        <v>16</v>
      </c>
      <c r="K300" s="365">
        <v>3</v>
      </c>
      <c r="L300" s="365">
        <v>1</v>
      </c>
      <c r="M300" s="365"/>
      <c r="N300" s="365"/>
    </row>
    <row r="301" spans="1:14" s="364" customFormat="1" ht="26.25" hidden="1" customHeight="1" x14ac:dyDescent="0.25">
      <c r="A301" s="367">
        <v>9</v>
      </c>
      <c r="B301" s="368" t="s">
        <v>704</v>
      </c>
      <c r="C301" s="369">
        <v>12</v>
      </c>
      <c r="D301" s="369">
        <v>17</v>
      </c>
      <c r="E301" s="369">
        <v>0</v>
      </c>
      <c r="F301" s="369">
        <v>20</v>
      </c>
      <c r="G301" s="369">
        <v>11</v>
      </c>
      <c r="H301" s="369">
        <v>11</v>
      </c>
      <c r="I301" s="369">
        <v>0</v>
      </c>
      <c r="J301" s="369">
        <v>17</v>
      </c>
      <c r="K301" s="365"/>
      <c r="L301" s="365"/>
      <c r="M301" s="365"/>
      <c r="N301" s="365"/>
    </row>
    <row r="302" spans="1:14" s="364" customFormat="1" ht="26.25" hidden="1" customHeight="1" x14ac:dyDescent="0.25">
      <c r="A302" s="360" t="s">
        <v>39</v>
      </c>
      <c r="B302" s="361" t="s">
        <v>705</v>
      </c>
      <c r="C302" s="362">
        <f>SUM(C303:C312)</f>
        <v>120</v>
      </c>
      <c r="D302" s="362">
        <f t="shared" ref="D302:N302" si="31">SUM(D303:D312)</f>
        <v>175</v>
      </c>
      <c r="E302" s="362">
        <f t="shared" si="31"/>
        <v>0</v>
      </c>
      <c r="F302" s="362">
        <f t="shared" si="31"/>
        <v>209</v>
      </c>
      <c r="G302" s="362">
        <f t="shared" si="31"/>
        <v>103</v>
      </c>
      <c r="H302" s="362">
        <f t="shared" si="31"/>
        <v>106</v>
      </c>
      <c r="I302" s="362">
        <f t="shared" si="31"/>
        <v>0</v>
      </c>
      <c r="J302" s="362">
        <f t="shared" si="31"/>
        <v>167</v>
      </c>
      <c r="K302" s="362">
        <f t="shared" si="31"/>
        <v>13</v>
      </c>
      <c r="L302" s="362">
        <f t="shared" si="31"/>
        <v>3</v>
      </c>
      <c r="M302" s="362">
        <f t="shared" si="31"/>
        <v>0</v>
      </c>
      <c r="N302" s="362">
        <f t="shared" si="31"/>
        <v>0</v>
      </c>
    </row>
    <row r="303" spans="1:14" s="364" customFormat="1" ht="26.25" hidden="1" customHeight="1" x14ac:dyDescent="0.25">
      <c r="A303" s="367">
        <v>1</v>
      </c>
      <c r="B303" s="368" t="s">
        <v>888</v>
      </c>
      <c r="C303" s="371">
        <v>12</v>
      </c>
      <c r="D303" s="371">
        <v>15</v>
      </c>
      <c r="E303" s="369">
        <v>0</v>
      </c>
      <c r="F303" s="369">
        <v>21</v>
      </c>
      <c r="G303" s="369">
        <v>10</v>
      </c>
      <c r="H303" s="371">
        <v>10</v>
      </c>
      <c r="I303" s="369">
        <v>0</v>
      </c>
      <c r="J303" s="369">
        <v>19</v>
      </c>
      <c r="K303" s="365">
        <v>1</v>
      </c>
      <c r="L303" s="365"/>
      <c r="M303" s="365"/>
      <c r="N303" s="365"/>
    </row>
    <row r="304" spans="1:14" s="364" customFormat="1" ht="26.25" hidden="1" customHeight="1" x14ac:dyDescent="0.25">
      <c r="A304" s="367">
        <v>2</v>
      </c>
      <c r="B304" s="368" t="s">
        <v>889</v>
      </c>
      <c r="C304" s="371">
        <v>12</v>
      </c>
      <c r="D304" s="371">
        <v>15</v>
      </c>
      <c r="E304" s="369">
        <v>0</v>
      </c>
      <c r="F304" s="369">
        <v>21</v>
      </c>
      <c r="G304" s="369">
        <v>11</v>
      </c>
      <c r="H304" s="371">
        <v>9</v>
      </c>
      <c r="I304" s="369">
        <v>0</v>
      </c>
      <c r="J304" s="369">
        <v>18</v>
      </c>
      <c r="K304" s="365">
        <v>1</v>
      </c>
      <c r="L304" s="365"/>
      <c r="M304" s="365"/>
      <c r="N304" s="365"/>
    </row>
    <row r="305" spans="1:14" s="364" customFormat="1" ht="26.25" hidden="1" customHeight="1" x14ac:dyDescent="0.25">
      <c r="A305" s="367">
        <v>3</v>
      </c>
      <c r="B305" s="368" t="s">
        <v>890</v>
      </c>
      <c r="C305" s="371">
        <v>12</v>
      </c>
      <c r="D305" s="371">
        <v>15</v>
      </c>
      <c r="E305" s="369">
        <v>0</v>
      </c>
      <c r="F305" s="369">
        <v>21</v>
      </c>
      <c r="G305" s="369">
        <v>10</v>
      </c>
      <c r="H305" s="371">
        <v>11</v>
      </c>
      <c r="I305" s="369">
        <v>0</v>
      </c>
      <c r="J305" s="369">
        <v>16</v>
      </c>
      <c r="K305" s="365">
        <v>1</v>
      </c>
      <c r="L305" s="365"/>
      <c r="M305" s="365"/>
      <c r="N305" s="365"/>
    </row>
    <row r="306" spans="1:14" s="364" customFormat="1" ht="26.25" hidden="1" customHeight="1" x14ac:dyDescent="0.25">
      <c r="A306" s="367">
        <v>4</v>
      </c>
      <c r="B306" s="368" t="s">
        <v>891</v>
      </c>
      <c r="C306" s="371">
        <v>12</v>
      </c>
      <c r="D306" s="371">
        <v>15</v>
      </c>
      <c r="E306" s="369">
        <v>0</v>
      </c>
      <c r="F306" s="369">
        <v>21</v>
      </c>
      <c r="G306" s="369">
        <v>11</v>
      </c>
      <c r="H306" s="371">
        <v>11</v>
      </c>
      <c r="I306" s="369">
        <v>0</v>
      </c>
      <c r="J306" s="369">
        <f>164-150</f>
        <v>14</v>
      </c>
      <c r="K306" s="365">
        <v>1</v>
      </c>
      <c r="L306" s="365"/>
      <c r="M306" s="365"/>
      <c r="N306" s="365"/>
    </row>
    <row r="307" spans="1:14" s="364" customFormat="1" ht="26.25" hidden="1" customHeight="1" x14ac:dyDescent="0.25">
      <c r="A307" s="367">
        <v>5</v>
      </c>
      <c r="B307" s="370" t="s">
        <v>710</v>
      </c>
      <c r="C307" s="371">
        <v>12</v>
      </c>
      <c r="D307" s="371">
        <v>18</v>
      </c>
      <c r="E307" s="369">
        <v>0</v>
      </c>
      <c r="F307" s="369">
        <v>21</v>
      </c>
      <c r="G307" s="369">
        <v>9</v>
      </c>
      <c r="H307" s="371">
        <v>10</v>
      </c>
      <c r="I307" s="369">
        <v>0</v>
      </c>
      <c r="J307" s="369">
        <v>16</v>
      </c>
      <c r="K307" s="363"/>
      <c r="L307" s="363"/>
      <c r="M307" s="363"/>
      <c r="N307" s="363"/>
    </row>
    <row r="308" spans="1:14" s="364" customFormat="1" ht="26.25" hidden="1" customHeight="1" x14ac:dyDescent="0.25">
      <c r="A308" s="367">
        <v>6</v>
      </c>
      <c r="B308" s="368" t="s">
        <v>711</v>
      </c>
      <c r="C308" s="371">
        <v>12</v>
      </c>
      <c r="D308" s="371">
        <v>20</v>
      </c>
      <c r="E308" s="369">
        <v>0</v>
      </c>
      <c r="F308" s="369">
        <v>21</v>
      </c>
      <c r="G308" s="369">
        <v>11</v>
      </c>
      <c r="H308" s="371">
        <v>11</v>
      </c>
      <c r="I308" s="369">
        <v>0</v>
      </c>
      <c r="J308" s="369">
        <f>35-16</f>
        <v>19</v>
      </c>
      <c r="K308" s="365">
        <v>2</v>
      </c>
      <c r="L308" s="365"/>
      <c r="M308" s="365"/>
      <c r="N308" s="365"/>
    </row>
    <row r="309" spans="1:14" s="364" customFormat="1" ht="26.25" hidden="1" customHeight="1" x14ac:dyDescent="0.25">
      <c r="A309" s="367">
        <v>7</v>
      </c>
      <c r="B309" s="370" t="s">
        <v>892</v>
      </c>
      <c r="C309" s="371">
        <v>12</v>
      </c>
      <c r="D309" s="371">
        <v>20</v>
      </c>
      <c r="E309" s="369">
        <v>0</v>
      </c>
      <c r="F309" s="369">
        <v>21</v>
      </c>
      <c r="G309" s="369">
        <v>11</v>
      </c>
      <c r="H309" s="371">
        <v>11</v>
      </c>
      <c r="I309" s="369">
        <v>0</v>
      </c>
      <c r="J309" s="369">
        <v>17</v>
      </c>
      <c r="K309" s="365">
        <v>2</v>
      </c>
      <c r="L309" s="365">
        <v>1</v>
      </c>
      <c r="M309" s="365"/>
      <c r="N309" s="365"/>
    </row>
    <row r="310" spans="1:14" s="364" customFormat="1" ht="26.25" hidden="1" customHeight="1" x14ac:dyDescent="0.25">
      <c r="A310" s="367">
        <v>8</v>
      </c>
      <c r="B310" s="370" t="s">
        <v>715</v>
      </c>
      <c r="C310" s="371">
        <v>12</v>
      </c>
      <c r="D310" s="371">
        <v>19</v>
      </c>
      <c r="E310" s="369">
        <v>0</v>
      </c>
      <c r="F310" s="369">
        <v>21</v>
      </c>
      <c r="G310" s="369">
        <v>11</v>
      </c>
      <c r="H310" s="371">
        <v>11</v>
      </c>
      <c r="I310" s="369">
        <v>0</v>
      </c>
      <c r="J310" s="369">
        <f>68-52</f>
        <v>16</v>
      </c>
      <c r="K310" s="365">
        <v>2</v>
      </c>
      <c r="L310" s="365">
        <v>1</v>
      </c>
      <c r="M310" s="365"/>
      <c r="N310" s="365"/>
    </row>
    <row r="311" spans="1:14" s="364" customFormat="1" ht="26.25" hidden="1" customHeight="1" x14ac:dyDescent="0.25">
      <c r="A311" s="367">
        <v>9</v>
      </c>
      <c r="B311" s="370" t="s">
        <v>803</v>
      </c>
      <c r="C311" s="371">
        <v>12</v>
      </c>
      <c r="D311" s="371">
        <v>18</v>
      </c>
      <c r="E311" s="369">
        <v>0</v>
      </c>
      <c r="F311" s="369">
        <v>20</v>
      </c>
      <c r="G311" s="369">
        <v>9</v>
      </c>
      <c r="H311" s="371">
        <v>11</v>
      </c>
      <c r="I311" s="369">
        <v>0</v>
      </c>
      <c r="J311" s="369">
        <f>83-68</f>
        <v>15</v>
      </c>
      <c r="K311" s="365">
        <v>1</v>
      </c>
      <c r="L311" s="365"/>
      <c r="M311" s="365"/>
      <c r="N311" s="365"/>
    </row>
    <row r="312" spans="1:14" s="364" customFormat="1" ht="26.25" hidden="1" customHeight="1" x14ac:dyDescent="0.25">
      <c r="A312" s="367">
        <v>10</v>
      </c>
      <c r="B312" s="370" t="s">
        <v>713</v>
      </c>
      <c r="C312" s="371">
        <v>12</v>
      </c>
      <c r="D312" s="371">
        <v>20</v>
      </c>
      <c r="E312" s="369">
        <v>0</v>
      </c>
      <c r="F312" s="369">
        <v>21</v>
      </c>
      <c r="G312" s="369">
        <v>10</v>
      </c>
      <c r="H312" s="371">
        <v>11</v>
      </c>
      <c r="I312" s="369">
        <v>0</v>
      </c>
      <c r="J312" s="369">
        <f>100-83</f>
        <v>17</v>
      </c>
      <c r="K312" s="365">
        <v>2</v>
      </c>
      <c r="L312" s="365">
        <v>1</v>
      </c>
      <c r="M312" s="365"/>
      <c r="N312" s="365"/>
    </row>
    <row r="313" spans="1:14" s="366" customFormat="1" ht="26.25" hidden="1" customHeight="1" x14ac:dyDescent="0.25">
      <c r="A313" s="360" t="s">
        <v>41</v>
      </c>
      <c r="B313" s="361" t="s">
        <v>677</v>
      </c>
      <c r="C313" s="362">
        <f>SUM(C314:C323)</f>
        <v>120</v>
      </c>
      <c r="D313" s="362">
        <f t="shared" ref="D313:N313" si="32">SUM(D314:D323)</f>
        <v>125</v>
      </c>
      <c r="E313" s="362">
        <f t="shared" si="32"/>
        <v>0</v>
      </c>
      <c r="F313" s="362">
        <f t="shared" si="32"/>
        <v>158</v>
      </c>
      <c r="G313" s="362">
        <f t="shared" si="32"/>
        <v>104</v>
      </c>
      <c r="H313" s="362">
        <f t="shared" si="32"/>
        <v>116</v>
      </c>
      <c r="I313" s="362">
        <f t="shared" si="32"/>
        <v>0</v>
      </c>
      <c r="J313" s="362">
        <f t="shared" si="32"/>
        <v>114</v>
      </c>
      <c r="K313" s="362">
        <f t="shared" si="32"/>
        <v>7</v>
      </c>
      <c r="L313" s="362">
        <f t="shared" si="32"/>
        <v>2</v>
      </c>
      <c r="M313" s="362">
        <f t="shared" si="32"/>
        <v>0</v>
      </c>
      <c r="N313" s="362">
        <f t="shared" si="32"/>
        <v>0</v>
      </c>
    </row>
    <row r="314" spans="1:14" s="366" customFormat="1" ht="26.25" hidden="1" customHeight="1" x14ac:dyDescent="0.25">
      <c r="A314" s="367">
        <v>1</v>
      </c>
      <c r="B314" s="368" t="s">
        <v>679</v>
      </c>
      <c r="C314" s="369">
        <v>12</v>
      </c>
      <c r="D314" s="369">
        <v>11</v>
      </c>
      <c r="E314" s="369">
        <v>0</v>
      </c>
      <c r="F314" s="369">
        <v>15</v>
      </c>
      <c r="G314" s="369">
        <v>11</v>
      </c>
      <c r="H314" s="369">
        <v>11</v>
      </c>
      <c r="I314" s="369">
        <v>0</v>
      </c>
      <c r="J314" s="369">
        <v>11</v>
      </c>
      <c r="K314" s="365">
        <v>1</v>
      </c>
      <c r="L314" s="365">
        <v>0</v>
      </c>
      <c r="M314" s="365">
        <v>0</v>
      </c>
      <c r="N314" s="365">
        <v>0</v>
      </c>
    </row>
    <row r="315" spans="1:14" s="364" customFormat="1" ht="26.25" hidden="1" customHeight="1" x14ac:dyDescent="0.25">
      <c r="A315" s="367">
        <v>2</v>
      </c>
      <c r="B315" s="368" t="s">
        <v>496</v>
      </c>
      <c r="C315" s="369">
        <v>12</v>
      </c>
      <c r="D315" s="369">
        <v>11</v>
      </c>
      <c r="E315" s="369">
        <v>0</v>
      </c>
      <c r="F315" s="369">
        <v>14</v>
      </c>
      <c r="G315" s="369">
        <v>11</v>
      </c>
      <c r="H315" s="369">
        <v>11</v>
      </c>
      <c r="I315" s="369">
        <v>0</v>
      </c>
      <c r="J315" s="369">
        <v>10</v>
      </c>
      <c r="K315" s="365">
        <v>1</v>
      </c>
      <c r="L315" s="365">
        <v>0</v>
      </c>
      <c r="M315" s="365">
        <v>0</v>
      </c>
      <c r="N315" s="365">
        <v>0</v>
      </c>
    </row>
    <row r="316" spans="1:14" s="366" customFormat="1" ht="26.25" hidden="1" customHeight="1" x14ac:dyDescent="0.25">
      <c r="A316" s="367">
        <v>3</v>
      </c>
      <c r="B316" s="368" t="s">
        <v>682</v>
      </c>
      <c r="C316" s="369">
        <v>12</v>
      </c>
      <c r="D316" s="369">
        <v>11</v>
      </c>
      <c r="E316" s="369">
        <v>0</v>
      </c>
      <c r="F316" s="369">
        <v>15</v>
      </c>
      <c r="G316" s="369">
        <v>11</v>
      </c>
      <c r="H316" s="369">
        <v>9</v>
      </c>
      <c r="I316" s="369">
        <v>0</v>
      </c>
      <c r="J316" s="369">
        <v>11</v>
      </c>
      <c r="K316" s="365">
        <v>1</v>
      </c>
      <c r="L316" s="365">
        <v>0</v>
      </c>
      <c r="M316" s="365">
        <v>0</v>
      </c>
      <c r="N316" s="365">
        <v>0</v>
      </c>
    </row>
    <row r="317" spans="1:14" s="366" customFormat="1" ht="26.25" hidden="1" customHeight="1" x14ac:dyDescent="0.25">
      <c r="A317" s="367">
        <v>4</v>
      </c>
      <c r="B317" s="368" t="s">
        <v>643</v>
      </c>
      <c r="C317" s="369">
        <v>12</v>
      </c>
      <c r="D317" s="369">
        <v>13</v>
      </c>
      <c r="E317" s="369">
        <v>0</v>
      </c>
      <c r="F317" s="369">
        <v>16</v>
      </c>
      <c r="G317" s="369">
        <v>9</v>
      </c>
      <c r="H317" s="369">
        <v>10</v>
      </c>
      <c r="I317" s="369">
        <v>0</v>
      </c>
      <c r="J317" s="369">
        <v>13</v>
      </c>
      <c r="K317" s="365">
        <v>1</v>
      </c>
      <c r="L317" s="365">
        <v>0</v>
      </c>
      <c r="M317" s="365">
        <v>0</v>
      </c>
      <c r="N317" s="365">
        <v>0</v>
      </c>
    </row>
    <row r="318" spans="1:14" s="366" customFormat="1" ht="26.25" hidden="1" customHeight="1" x14ac:dyDescent="0.25">
      <c r="A318" s="367">
        <v>5</v>
      </c>
      <c r="B318" s="368" t="s">
        <v>478</v>
      </c>
      <c r="C318" s="369">
        <v>12</v>
      </c>
      <c r="D318" s="369">
        <v>11</v>
      </c>
      <c r="E318" s="369">
        <v>0</v>
      </c>
      <c r="F318" s="369">
        <v>14</v>
      </c>
      <c r="G318" s="369">
        <v>11</v>
      </c>
      <c r="H318" s="369">
        <v>11</v>
      </c>
      <c r="I318" s="369">
        <v>0</v>
      </c>
      <c r="J318" s="369">
        <v>12</v>
      </c>
      <c r="K318" s="365">
        <v>1</v>
      </c>
      <c r="L318" s="365">
        <v>0</v>
      </c>
      <c r="M318" s="365">
        <v>0</v>
      </c>
      <c r="N318" s="365">
        <v>0</v>
      </c>
    </row>
    <row r="319" spans="1:14" s="366" customFormat="1" ht="26.25" hidden="1" customHeight="1" x14ac:dyDescent="0.25">
      <c r="A319" s="367">
        <v>6</v>
      </c>
      <c r="B319" s="368" t="s">
        <v>479</v>
      </c>
      <c r="C319" s="369">
        <v>12</v>
      </c>
      <c r="D319" s="369">
        <v>14</v>
      </c>
      <c r="E319" s="369">
        <v>0</v>
      </c>
      <c r="F319" s="369">
        <v>17</v>
      </c>
      <c r="G319" s="369">
        <v>11</v>
      </c>
      <c r="H319" s="369">
        <v>14</v>
      </c>
      <c r="I319" s="369">
        <v>0</v>
      </c>
      <c r="J319" s="369">
        <v>14</v>
      </c>
      <c r="K319" s="365">
        <v>1</v>
      </c>
      <c r="L319" s="365">
        <v>1</v>
      </c>
      <c r="M319" s="365">
        <v>0</v>
      </c>
      <c r="N319" s="365">
        <v>0</v>
      </c>
    </row>
    <row r="320" spans="1:14" s="366" customFormat="1" ht="26.25" hidden="1" customHeight="1" x14ac:dyDescent="0.25">
      <c r="A320" s="367">
        <v>7</v>
      </c>
      <c r="B320" s="368" t="s">
        <v>688</v>
      </c>
      <c r="C320" s="369">
        <v>12</v>
      </c>
      <c r="D320" s="369">
        <v>11</v>
      </c>
      <c r="E320" s="369">
        <v>0</v>
      </c>
      <c r="F320" s="369">
        <v>14</v>
      </c>
      <c r="G320" s="369">
        <v>10</v>
      </c>
      <c r="H320" s="369">
        <v>9</v>
      </c>
      <c r="I320" s="369">
        <v>0</v>
      </c>
      <c r="J320" s="369">
        <v>12</v>
      </c>
      <c r="K320" s="365">
        <v>1</v>
      </c>
      <c r="L320" s="365">
        <v>1</v>
      </c>
      <c r="M320" s="365">
        <v>0</v>
      </c>
      <c r="N320" s="365">
        <v>0</v>
      </c>
    </row>
    <row r="321" spans="1:14" s="366" customFormat="1" ht="26.25" hidden="1" customHeight="1" x14ac:dyDescent="0.25">
      <c r="A321" s="367">
        <v>8</v>
      </c>
      <c r="B321" s="368" t="s">
        <v>690</v>
      </c>
      <c r="C321" s="369">
        <v>12</v>
      </c>
      <c r="D321" s="369">
        <v>14</v>
      </c>
      <c r="E321" s="369">
        <v>0</v>
      </c>
      <c r="F321" s="369">
        <v>17</v>
      </c>
      <c r="G321" s="369">
        <v>9</v>
      </c>
      <c r="H321" s="369">
        <v>14</v>
      </c>
      <c r="I321" s="369">
        <v>0</v>
      </c>
      <c r="J321" s="369">
        <v>8</v>
      </c>
      <c r="K321" s="365">
        <v>0</v>
      </c>
      <c r="L321" s="365">
        <v>0</v>
      </c>
      <c r="M321" s="365">
        <v>0</v>
      </c>
      <c r="N321" s="365">
        <v>0</v>
      </c>
    </row>
    <row r="322" spans="1:14" s="366" customFormat="1" ht="26.25" hidden="1" customHeight="1" x14ac:dyDescent="0.25">
      <c r="A322" s="367">
        <v>9</v>
      </c>
      <c r="B322" s="368" t="s">
        <v>692</v>
      </c>
      <c r="C322" s="369">
        <v>12</v>
      </c>
      <c r="D322" s="369">
        <v>14</v>
      </c>
      <c r="E322" s="369">
        <v>0</v>
      </c>
      <c r="F322" s="369">
        <v>17</v>
      </c>
      <c r="G322" s="369">
        <v>10</v>
      </c>
      <c r="H322" s="369">
        <v>13</v>
      </c>
      <c r="I322" s="369">
        <v>0</v>
      </c>
      <c r="J322" s="369">
        <v>12</v>
      </c>
      <c r="K322" s="365">
        <v>0</v>
      </c>
      <c r="L322" s="365">
        <v>0</v>
      </c>
      <c r="M322" s="365">
        <v>0</v>
      </c>
      <c r="N322" s="365">
        <v>0</v>
      </c>
    </row>
    <row r="323" spans="1:14" s="364" customFormat="1" ht="26.25" hidden="1" customHeight="1" x14ac:dyDescent="0.25">
      <c r="A323" s="367">
        <v>10</v>
      </c>
      <c r="B323" s="368" t="s">
        <v>694</v>
      </c>
      <c r="C323" s="369">
        <v>12</v>
      </c>
      <c r="D323" s="369">
        <v>15</v>
      </c>
      <c r="E323" s="369">
        <v>0</v>
      </c>
      <c r="F323" s="369">
        <v>19</v>
      </c>
      <c r="G323" s="369">
        <v>11</v>
      </c>
      <c r="H323" s="369">
        <v>14</v>
      </c>
      <c r="I323" s="369">
        <v>0</v>
      </c>
      <c r="J323" s="369">
        <v>11</v>
      </c>
      <c r="K323" s="365">
        <v>0</v>
      </c>
      <c r="L323" s="365">
        <v>0</v>
      </c>
      <c r="M323" s="365">
        <v>0</v>
      </c>
      <c r="N323" s="365">
        <v>0</v>
      </c>
    </row>
    <row r="324" spans="1:14" ht="15.75" x14ac:dyDescent="0.25">
      <c r="A324" s="56" t="s">
        <v>217</v>
      </c>
      <c r="B324" s="151" t="s">
        <v>218</v>
      </c>
      <c r="C324" s="152"/>
      <c r="D324" s="152"/>
      <c r="E324" s="154"/>
      <c r="F324" s="87"/>
      <c r="G324" s="153"/>
      <c r="H324" s="153"/>
      <c r="I324" s="154"/>
      <c r="J324" s="156"/>
      <c r="K324" s="155"/>
      <c r="L324" s="155"/>
      <c r="M324" s="155"/>
      <c r="N324" s="155"/>
    </row>
    <row r="325" spans="1:14" ht="47.25" x14ac:dyDescent="0.25">
      <c r="A325" s="151"/>
      <c r="B325" s="151" t="s">
        <v>221</v>
      </c>
      <c r="C325" s="157">
        <v>74</v>
      </c>
      <c r="D325" s="157">
        <v>1236</v>
      </c>
      <c r="E325" s="158">
        <v>13027</v>
      </c>
      <c r="F325" s="158">
        <v>0</v>
      </c>
      <c r="G325" s="158">
        <v>69</v>
      </c>
      <c r="H325" s="158">
        <v>1093</v>
      </c>
      <c r="I325" s="158">
        <v>10986</v>
      </c>
      <c r="J325" s="158">
        <v>0</v>
      </c>
      <c r="K325" s="159">
        <v>14</v>
      </c>
      <c r="L325" s="159">
        <v>196</v>
      </c>
      <c r="M325" s="159">
        <v>43</v>
      </c>
      <c r="N325" s="159">
        <v>0</v>
      </c>
    </row>
    <row r="326" spans="1:14" ht="21" customHeight="1" x14ac:dyDescent="0.25">
      <c r="A326" s="56" t="s">
        <v>219</v>
      </c>
      <c r="B326" s="148" t="s">
        <v>222</v>
      </c>
      <c r="C326" s="149">
        <f>C325+C220</f>
        <v>1202</v>
      </c>
      <c r="D326" s="149">
        <f t="shared" ref="D326:N326" si="33">D325+D220</f>
        <v>2380</v>
      </c>
      <c r="E326" s="149">
        <f t="shared" si="33"/>
        <v>13027</v>
      </c>
      <c r="F326" s="149">
        <f t="shared" si="33"/>
        <v>1503</v>
      </c>
      <c r="G326" s="149">
        <f t="shared" si="33"/>
        <v>1062</v>
      </c>
      <c r="H326" s="149">
        <f t="shared" si="33"/>
        <v>2023</v>
      </c>
      <c r="I326" s="149">
        <f t="shared" si="33"/>
        <v>10986</v>
      </c>
      <c r="J326" s="149">
        <f t="shared" si="33"/>
        <v>1205</v>
      </c>
      <c r="K326" s="149">
        <f t="shared" si="33"/>
        <v>241</v>
      </c>
      <c r="L326" s="149">
        <f t="shared" si="33"/>
        <v>318</v>
      </c>
      <c r="M326" s="149">
        <f t="shared" si="33"/>
        <v>43</v>
      </c>
      <c r="N326" s="149">
        <f t="shared" si="33"/>
        <v>1205</v>
      </c>
    </row>
    <row r="327" spans="1:14" ht="24.95" customHeight="1" x14ac:dyDescent="0.25">
      <c r="A327" s="134"/>
      <c r="B327" s="134"/>
      <c r="C327" s="134"/>
      <c r="D327" s="134"/>
      <c r="E327" s="134"/>
      <c r="F327" s="134"/>
      <c r="G327" s="440">
        <f>G218+G326</f>
        <v>3405</v>
      </c>
      <c r="H327" s="440">
        <f t="shared" ref="H327:N327" si="34">H218+H326</f>
        <v>5215</v>
      </c>
      <c r="I327" s="440">
        <f t="shared" si="34"/>
        <v>27613</v>
      </c>
      <c r="J327" s="440">
        <f t="shared" si="34"/>
        <v>3649</v>
      </c>
      <c r="K327" s="440">
        <f t="shared" si="34"/>
        <v>707</v>
      </c>
      <c r="L327" s="440">
        <f t="shared" si="34"/>
        <v>719</v>
      </c>
      <c r="M327" s="440">
        <f t="shared" si="34"/>
        <v>151</v>
      </c>
      <c r="N327" s="440">
        <f t="shared" si="34"/>
        <v>2988</v>
      </c>
    </row>
    <row r="328" spans="1:14" ht="16.5" customHeight="1" x14ac:dyDescent="0.25">
      <c r="A328" s="585" t="s">
        <v>227</v>
      </c>
      <c r="B328" s="585"/>
      <c r="C328" s="585"/>
      <c r="D328" s="585"/>
      <c r="E328" s="585"/>
      <c r="F328" s="585"/>
      <c r="G328" s="585"/>
      <c r="H328" s="585"/>
      <c r="I328" s="585"/>
      <c r="J328" s="585"/>
      <c r="K328" s="585"/>
      <c r="L328" s="585"/>
      <c r="M328" s="585"/>
      <c r="N328" s="585"/>
    </row>
    <row r="329" spans="1:14" ht="12.75" customHeight="1" x14ac:dyDescent="0.25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60"/>
    </row>
    <row r="330" spans="1:14" ht="12.75" customHeight="1" x14ac:dyDescent="0.25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60"/>
    </row>
    <row r="331" spans="1:14" ht="12.75" customHeight="1" x14ac:dyDescent="0.25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60"/>
    </row>
    <row r="332" spans="1:14" ht="12.75" customHeight="1" x14ac:dyDescent="0.25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60"/>
    </row>
    <row r="333" spans="1:14" ht="12.75" customHeight="1" x14ac:dyDescent="0.25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60"/>
    </row>
    <row r="334" spans="1:14" ht="12.75" customHeight="1" x14ac:dyDescent="0.25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60"/>
    </row>
    <row r="335" spans="1:14" ht="12.75" customHeight="1" x14ac:dyDescent="0.25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60"/>
    </row>
    <row r="336" spans="1:14" ht="12.75" customHeight="1" x14ac:dyDescent="0.25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60"/>
    </row>
    <row r="337" spans="1:14" ht="12.75" customHeight="1" x14ac:dyDescent="0.25">
      <c r="A337" s="134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60"/>
    </row>
    <row r="338" spans="1:14" ht="12.75" customHeight="1" x14ac:dyDescent="0.25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60"/>
    </row>
    <row r="339" spans="1:14" ht="12.75" customHeight="1" x14ac:dyDescent="0.25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60"/>
    </row>
    <row r="340" spans="1:14" ht="12.75" customHeight="1" x14ac:dyDescent="0.25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60"/>
    </row>
    <row r="341" spans="1:14" ht="12.75" customHeight="1" x14ac:dyDescent="0.25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60"/>
    </row>
    <row r="342" spans="1:14" ht="12.75" customHeight="1" x14ac:dyDescent="0.25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60"/>
    </row>
    <row r="343" spans="1:14" ht="12.75" customHeight="1" x14ac:dyDescent="0.25">
      <c r="A343" s="134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60"/>
    </row>
    <row r="344" spans="1:14" ht="12.75" customHeight="1" x14ac:dyDescent="0.25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60"/>
    </row>
    <row r="345" spans="1:14" ht="12.75" customHeight="1" x14ac:dyDescent="0.25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60"/>
    </row>
    <row r="346" spans="1:14" ht="12.75" customHeight="1" x14ac:dyDescent="0.25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60"/>
    </row>
    <row r="347" spans="1:14" ht="12.75" customHeight="1" x14ac:dyDescent="0.25">
      <c r="A347" s="134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60"/>
    </row>
    <row r="348" spans="1:14" ht="12.75" customHeight="1" x14ac:dyDescent="0.25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60"/>
    </row>
    <row r="349" spans="1:14" ht="12.75" customHeight="1" x14ac:dyDescent="0.25">
      <c r="A349" s="134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60"/>
    </row>
    <row r="350" spans="1:14" ht="12.75" customHeight="1" x14ac:dyDescent="0.25">
      <c r="A350" s="134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60"/>
    </row>
    <row r="351" spans="1:14" ht="12.75" customHeight="1" x14ac:dyDescent="0.25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60"/>
    </row>
    <row r="352" spans="1:14" ht="12.75" customHeight="1" x14ac:dyDescent="0.25">
      <c r="A352" s="134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60"/>
    </row>
    <row r="353" spans="1:14" ht="12.75" customHeight="1" x14ac:dyDescent="0.25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60"/>
    </row>
    <row r="354" spans="1:14" ht="12.75" customHeight="1" x14ac:dyDescent="0.25">
      <c r="A354" s="134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60"/>
    </row>
    <row r="355" spans="1:14" ht="12.75" customHeight="1" x14ac:dyDescent="0.25">
      <c r="A355" s="134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60"/>
    </row>
    <row r="356" spans="1:14" ht="12.75" customHeight="1" x14ac:dyDescent="0.25">
      <c r="A356" s="134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60"/>
    </row>
    <row r="357" spans="1:14" ht="12.75" customHeight="1" x14ac:dyDescent="0.25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60"/>
    </row>
    <row r="358" spans="1:14" ht="12.75" customHeight="1" x14ac:dyDescent="0.25">
      <c r="A358" s="134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60"/>
    </row>
    <row r="359" spans="1:14" ht="12.75" customHeight="1" x14ac:dyDescent="0.25">
      <c r="A359" s="134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60"/>
    </row>
    <row r="360" spans="1:14" ht="12.75" customHeight="1" x14ac:dyDescent="0.25">
      <c r="A360" s="134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60"/>
    </row>
    <row r="361" spans="1:14" ht="12.75" customHeight="1" x14ac:dyDescent="0.25">
      <c r="A361" s="134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60"/>
    </row>
    <row r="362" spans="1:14" ht="12.75" customHeight="1" x14ac:dyDescent="0.25">
      <c r="A362" s="134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60"/>
    </row>
    <row r="363" spans="1:14" ht="12.75" customHeight="1" x14ac:dyDescent="0.25">
      <c r="A363" s="134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60"/>
    </row>
    <row r="364" spans="1:14" ht="12.75" customHeight="1" x14ac:dyDescent="0.25">
      <c r="A364" s="134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60"/>
    </row>
    <row r="365" spans="1:14" ht="12.75" customHeight="1" x14ac:dyDescent="0.25">
      <c r="A365" s="134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60"/>
    </row>
    <row r="366" spans="1:14" ht="12.75" customHeight="1" x14ac:dyDescent="0.25">
      <c r="A366" s="134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60"/>
    </row>
    <row r="367" spans="1:14" ht="12.75" customHeight="1" x14ac:dyDescent="0.25">
      <c r="A367" s="134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60"/>
    </row>
    <row r="368" spans="1:14" ht="12.75" customHeight="1" x14ac:dyDescent="0.25">
      <c r="A368" s="134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60"/>
    </row>
    <row r="369" spans="1:14" ht="12.75" customHeight="1" x14ac:dyDescent="0.25">
      <c r="A369" s="134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60"/>
    </row>
    <row r="370" spans="1:14" ht="12.75" customHeight="1" x14ac:dyDescent="0.25">
      <c r="A370" s="134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60"/>
    </row>
    <row r="371" spans="1:14" ht="12.75" customHeight="1" x14ac:dyDescent="0.25">
      <c r="A371" s="134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60"/>
    </row>
    <row r="372" spans="1:14" ht="12.75" customHeight="1" x14ac:dyDescent="0.25">
      <c r="A372" s="134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60"/>
    </row>
    <row r="373" spans="1:14" ht="12.75" customHeight="1" x14ac:dyDescent="0.25">
      <c r="A373" s="134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60"/>
    </row>
    <row r="374" spans="1:14" ht="12.75" customHeight="1" x14ac:dyDescent="0.25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60"/>
    </row>
    <row r="375" spans="1:14" ht="12.75" customHeight="1" x14ac:dyDescent="0.25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60"/>
    </row>
    <row r="376" spans="1:14" ht="12.75" customHeight="1" x14ac:dyDescent="0.25">
      <c r="A376" s="134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60"/>
    </row>
    <row r="377" spans="1:14" ht="12.75" customHeight="1" x14ac:dyDescent="0.25">
      <c r="A377" s="134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60"/>
    </row>
    <row r="378" spans="1:14" ht="12.75" customHeight="1" x14ac:dyDescent="0.25">
      <c r="A378" s="134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60"/>
    </row>
    <row r="379" spans="1:14" ht="12.75" customHeight="1" x14ac:dyDescent="0.25">
      <c r="A379" s="134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60"/>
    </row>
    <row r="380" spans="1:14" ht="12.75" customHeight="1" x14ac:dyDescent="0.25">
      <c r="A380" s="134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60"/>
    </row>
    <row r="381" spans="1:14" ht="12.75" customHeight="1" x14ac:dyDescent="0.25">
      <c r="A381" s="134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60"/>
    </row>
    <row r="382" spans="1:14" ht="12.75" customHeight="1" x14ac:dyDescent="0.25">
      <c r="A382" s="134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60"/>
    </row>
    <row r="383" spans="1:14" ht="12.75" customHeight="1" x14ac:dyDescent="0.25">
      <c r="A383" s="134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60"/>
    </row>
    <row r="384" spans="1:14" ht="12.75" customHeight="1" x14ac:dyDescent="0.25">
      <c r="A384" s="134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60"/>
    </row>
    <row r="385" spans="1:14" ht="12.75" customHeight="1" x14ac:dyDescent="0.25">
      <c r="A385" s="134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60"/>
    </row>
    <row r="386" spans="1:14" ht="12.75" customHeight="1" x14ac:dyDescent="0.25">
      <c r="A386" s="134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60"/>
    </row>
    <row r="387" spans="1:14" ht="12.75" customHeight="1" x14ac:dyDescent="0.25">
      <c r="A387" s="134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60"/>
    </row>
    <row r="388" spans="1:14" ht="12.75" customHeight="1" x14ac:dyDescent="0.25">
      <c r="A388" s="134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60"/>
    </row>
    <row r="389" spans="1:14" ht="12.75" customHeight="1" x14ac:dyDescent="0.25">
      <c r="A389" s="134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60"/>
    </row>
    <row r="390" spans="1:14" ht="12.75" customHeight="1" x14ac:dyDescent="0.25">
      <c r="A390" s="134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60"/>
    </row>
    <row r="391" spans="1:14" ht="12.75" customHeight="1" x14ac:dyDescent="0.25">
      <c r="A391" s="134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60"/>
    </row>
    <row r="392" spans="1:14" ht="12.75" customHeight="1" x14ac:dyDescent="0.25">
      <c r="A392" s="134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60"/>
    </row>
    <row r="393" spans="1:14" ht="12.75" customHeight="1" x14ac:dyDescent="0.25">
      <c r="A393" s="134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60"/>
    </row>
    <row r="394" spans="1:14" ht="12.75" customHeight="1" x14ac:dyDescent="0.25">
      <c r="A394" s="134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60"/>
    </row>
    <row r="395" spans="1:14" ht="12.75" customHeight="1" x14ac:dyDescent="0.25">
      <c r="A395" s="134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60"/>
    </row>
    <row r="396" spans="1:14" ht="12.75" customHeight="1" x14ac:dyDescent="0.25">
      <c r="A396" s="134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60"/>
    </row>
    <row r="397" spans="1:14" ht="12.75" customHeight="1" x14ac:dyDescent="0.25">
      <c r="A397" s="134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60"/>
    </row>
    <row r="398" spans="1:14" ht="12.75" customHeight="1" x14ac:dyDescent="0.25">
      <c r="A398" s="134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60"/>
    </row>
    <row r="399" spans="1:14" ht="12.75" customHeight="1" x14ac:dyDescent="0.25">
      <c r="A399" s="134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60"/>
    </row>
    <row r="400" spans="1:14" ht="12.75" customHeight="1" x14ac:dyDescent="0.25">
      <c r="A400" s="134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60"/>
    </row>
    <row r="401" spans="1:14" ht="12.75" customHeight="1" x14ac:dyDescent="0.25">
      <c r="A401" s="134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60"/>
    </row>
    <row r="402" spans="1:14" ht="12.75" customHeight="1" x14ac:dyDescent="0.25">
      <c r="A402" s="134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60"/>
    </row>
    <row r="403" spans="1:14" ht="12.75" customHeight="1" x14ac:dyDescent="0.25">
      <c r="A403" s="134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60"/>
    </row>
    <row r="404" spans="1:14" ht="12.75" customHeight="1" x14ac:dyDescent="0.25">
      <c r="A404" s="134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60"/>
    </row>
    <row r="405" spans="1:14" ht="12.75" customHeight="1" x14ac:dyDescent="0.25">
      <c r="A405" s="134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60"/>
    </row>
    <row r="406" spans="1:14" ht="12.75" customHeight="1" x14ac:dyDescent="0.25">
      <c r="A406" s="134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60"/>
    </row>
    <row r="407" spans="1:14" ht="12.75" customHeight="1" x14ac:dyDescent="0.25">
      <c r="A407" s="134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60"/>
    </row>
    <row r="408" spans="1:14" ht="12.75" customHeight="1" x14ac:dyDescent="0.25">
      <c r="A408" s="134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60"/>
    </row>
    <row r="409" spans="1:14" ht="12.75" customHeight="1" x14ac:dyDescent="0.25">
      <c r="A409" s="134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60"/>
    </row>
    <row r="410" spans="1:14" ht="12.75" customHeight="1" x14ac:dyDescent="0.25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60"/>
    </row>
    <row r="411" spans="1:14" ht="12.75" customHeight="1" x14ac:dyDescent="0.25">
      <c r="A411" s="134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60"/>
    </row>
    <row r="412" spans="1:14" ht="12.75" customHeight="1" x14ac:dyDescent="0.25">
      <c r="A412" s="134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60"/>
    </row>
    <row r="413" spans="1:14" ht="12.75" customHeight="1" x14ac:dyDescent="0.25">
      <c r="A413" s="134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60"/>
    </row>
    <row r="414" spans="1:14" ht="12.75" customHeight="1" x14ac:dyDescent="0.25">
      <c r="A414" s="134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60"/>
    </row>
    <row r="415" spans="1:14" ht="12.75" customHeight="1" x14ac:dyDescent="0.25">
      <c r="A415" s="134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60"/>
    </row>
    <row r="416" spans="1:14" ht="12.75" customHeight="1" x14ac:dyDescent="0.25">
      <c r="A416" s="134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60"/>
    </row>
    <row r="417" spans="1:14" ht="12.75" customHeight="1" x14ac:dyDescent="0.25">
      <c r="A417" s="134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60"/>
    </row>
    <row r="418" spans="1:14" ht="12.75" customHeight="1" x14ac:dyDescent="0.25">
      <c r="A418" s="134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60"/>
    </row>
    <row r="419" spans="1:14" ht="12.75" customHeight="1" x14ac:dyDescent="0.25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60"/>
    </row>
    <row r="420" spans="1:14" ht="12.75" customHeight="1" x14ac:dyDescent="0.25">
      <c r="A420" s="134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60"/>
    </row>
    <row r="421" spans="1:14" ht="12.75" customHeight="1" x14ac:dyDescent="0.25">
      <c r="A421" s="134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60"/>
    </row>
    <row r="422" spans="1:14" ht="12.75" customHeight="1" x14ac:dyDescent="0.25">
      <c r="A422" s="134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60"/>
    </row>
    <row r="423" spans="1:14" ht="12.75" customHeight="1" x14ac:dyDescent="0.25">
      <c r="A423" s="134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60"/>
    </row>
    <row r="424" spans="1:14" ht="12.75" customHeight="1" x14ac:dyDescent="0.25">
      <c r="A424" s="134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60"/>
    </row>
    <row r="425" spans="1:14" ht="12.75" customHeight="1" x14ac:dyDescent="0.25">
      <c r="A425" s="134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60"/>
    </row>
    <row r="426" spans="1:14" ht="12.75" customHeight="1" x14ac:dyDescent="0.25">
      <c r="A426" s="134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60"/>
    </row>
    <row r="427" spans="1:14" ht="12.75" customHeight="1" x14ac:dyDescent="0.25">
      <c r="A427" s="134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60"/>
    </row>
    <row r="428" spans="1:14" ht="12.75" customHeight="1" x14ac:dyDescent="0.25">
      <c r="A428" s="134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60"/>
    </row>
    <row r="429" spans="1:14" ht="12.75" customHeight="1" x14ac:dyDescent="0.25">
      <c r="A429" s="134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60"/>
    </row>
    <row r="430" spans="1:14" ht="12.75" customHeight="1" x14ac:dyDescent="0.25">
      <c r="A430" s="134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60"/>
    </row>
    <row r="431" spans="1:14" ht="12.75" customHeight="1" x14ac:dyDescent="0.25">
      <c r="A431" s="134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60"/>
    </row>
    <row r="432" spans="1:14" ht="12.75" customHeight="1" x14ac:dyDescent="0.25">
      <c r="A432" s="134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60"/>
    </row>
    <row r="433" spans="1:14" ht="12.75" customHeight="1" x14ac:dyDescent="0.25">
      <c r="A433" s="134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60"/>
    </row>
    <row r="434" spans="1:14" ht="12.75" customHeight="1" x14ac:dyDescent="0.25">
      <c r="A434" s="134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60"/>
    </row>
    <row r="435" spans="1:14" ht="12.75" customHeight="1" x14ac:dyDescent="0.25">
      <c r="A435" s="134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60"/>
    </row>
    <row r="436" spans="1:14" ht="12.75" customHeight="1" x14ac:dyDescent="0.25">
      <c r="A436" s="134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60"/>
    </row>
    <row r="437" spans="1:14" ht="12.75" customHeight="1" x14ac:dyDescent="0.25">
      <c r="A437" s="134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60"/>
    </row>
    <row r="438" spans="1:14" ht="12.75" customHeight="1" x14ac:dyDescent="0.25">
      <c r="A438" s="134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60"/>
    </row>
    <row r="439" spans="1:14" ht="12.75" customHeight="1" x14ac:dyDescent="0.25">
      <c r="A439" s="134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60"/>
    </row>
    <row r="440" spans="1:14" ht="12.75" customHeight="1" x14ac:dyDescent="0.25">
      <c r="A440" s="134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60"/>
    </row>
    <row r="441" spans="1:14" ht="12.75" customHeight="1" x14ac:dyDescent="0.25">
      <c r="A441" s="134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60"/>
    </row>
    <row r="442" spans="1:14" ht="12.75" customHeight="1" x14ac:dyDescent="0.25">
      <c r="A442" s="134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60"/>
    </row>
    <row r="443" spans="1:14" ht="12.75" customHeight="1" x14ac:dyDescent="0.25">
      <c r="A443" s="134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60"/>
    </row>
    <row r="444" spans="1:14" ht="12.75" customHeight="1" x14ac:dyDescent="0.25">
      <c r="A444" s="134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60"/>
    </row>
    <row r="445" spans="1:14" ht="12.75" customHeight="1" x14ac:dyDescent="0.25">
      <c r="A445" s="134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60"/>
    </row>
    <row r="446" spans="1:14" ht="12.75" customHeight="1" x14ac:dyDescent="0.25">
      <c r="A446" s="134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60"/>
    </row>
    <row r="447" spans="1:14" ht="12.75" customHeight="1" x14ac:dyDescent="0.25">
      <c r="A447" s="134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60"/>
    </row>
    <row r="448" spans="1:14" ht="12.75" customHeight="1" x14ac:dyDescent="0.25">
      <c r="A448" s="134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60"/>
    </row>
    <row r="449" spans="1:14" ht="12.75" customHeight="1" x14ac:dyDescent="0.25">
      <c r="A449" s="134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60"/>
    </row>
    <row r="450" spans="1:14" ht="12.75" customHeight="1" x14ac:dyDescent="0.25">
      <c r="A450" s="134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60"/>
    </row>
    <row r="451" spans="1:14" ht="12.75" customHeight="1" x14ac:dyDescent="0.25">
      <c r="A451" s="134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60"/>
    </row>
    <row r="452" spans="1:14" ht="12.75" customHeight="1" x14ac:dyDescent="0.25">
      <c r="A452" s="134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60"/>
    </row>
    <row r="453" spans="1:14" ht="12.75" customHeight="1" x14ac:dyDescent="0.25">
      <c r="A453" s="134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60"/>
    </row>
    <row r="454" spans="1:14" ht="12.75" customHeight="1" x14ac:dyDescent="0.25">
      <c r="A454" s="134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60"/>
    </row>
    <row r="455" spans="1:14" ht="12.75" customHeight="1" x14ac:dyDescent="0.25">
      <c r="A455" s="134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60"/>
    </row>
    <row r="456" spans="1:14" ht="12.75" customHeight="1" x14ac:dyDescent="0.25">
      <c r="A456" s="134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60"/>
    </row>
    <row r="457" spans="1:14" ht="12.75" customHeight="1" x14ac:dyDescent="0.25">
      <c r="A457" s="134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60"/>
    </row>
    <row r="458" spans="1:14" ht="12.75" customHeight="1" x14ac:dyDescent="0.25">
      <c r="A458" s="134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60"/>
    </row>
    <row r="459" spans="1:14" ht="12.75" customHeight="1" x14ac:dyDescent="0.25">
      <c r="A459" s="134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60"/>
    </row>
    <row r="460" spans="1:14" ht="12.75" customHeight="1" x14ac:dyDescent="0.25">
      <c r="A460" s="134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60"/>
    </row>
    <row r="461" spans="1:14" ht="12.75" customHeight="1" x14ac:dyDescent="0.25">
      <c r="A461" s="134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60"/>
    </row>
    <row r="462" spans="1:14" ht="12.75" customHeight="1" x14ac:dyDescent="0.25">
      <c r="A462" s="134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60"/>
    </row>
    <row r="463" spans="1:14" ht="12.75" customHeight="1" x14ac:dyDescent="0.25">
      <c r="A463" s="134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60"/>
    </row>
    <row r="464" spans="1:14" ht="12.75" customHeight="1" x14ac:dyDescent="0.25">
      <c r="A464" s="134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60"/>
    </row>
    <row r="465" spans="1:14" ht="12.75" customHeight="1" x14ac:dyDescent="0.25">
      <c r="A465" s="134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60"/>
    </row>
    <row r="466" spans="1:14" ht="12.75" customHeight="1" x14ac:dyDescent="0.25">
      <c r="A466" s="134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60"/>
    </row>
    <row r="467" spans="1:14" ht="12.75" customHeight="1" x14ac:dyDescent="0.25">
      <c r="A467" s="134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60"/>
    </row>
    <row r="468" spans="1:14" ht="12.75" customHeight="1" x14ac:dyDescent="0.25">
      <c r="A468" s="134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60"/>
    </row>
    <row r="469" spans="1:14" ht="12.75" customHeight="1" x14ac:dyDescent="0.25">
      <c r="A469" s="134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60"/>
    </row>
    <row r="470" spans="1:14" ht="12.75" customHeight="1" x14ac:dyDescent="0.25">
      <c r="A470" s="134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60"/>
    </row>
    <row r="471" spans="1:14" ht="12.75" customHeight="1" x14ac:dyDescent="0.25">
      <c r="A471" s="134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60"/>
    </row>
    <row r="472" spans="1:14" ht="12.75" customHeight="1" x14ac:dyDescent="0.25">
      <c r="A472" s="134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60"/>
    </row>
    <row r="473" spans="1:14" ht="12.75" customHeight="1" x14ac:dyDescent="0.25">
      <c r="A473" s="134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60"/>
    </row>
    <row r="474" spans="1:14" ht="12.75" customHeight="1" x14ac:dyDescent="0.25">
      <c r="A474" s="134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60"/>
    </row>
    <row r="475" spans="1:14" ht="12.75" customHeight="1" x14ac:dyDescent="0.25">
      <c r="A475" s="134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60"/>
    </row>
    <row r="476" spans="1:14" ht="12.75" customHeight="1" x14ac:dyDescent="0.25">
      <c r="A476" s="134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60"/>
    </row>
    <row r="477" spans="1:14" ht="12.75" customHeight="1" x14ac:dyDescent="0.25">
      <c r="A477" s="134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60"/>
    </row>
    <row r="478" spans="1:14" ht="12.75" customHeight="1" x14ac:dyDescent="0.25">
      <c r="A478" s="134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60"/>
    </row>
    <row r="479" spans="1:14" ht="12.75" customHeight="1" x14ac:dyDescent="0.25">
      <c r="A479" s="134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60"/>
    </row>
    <row r="480" spans="1:14" ht="12.75" customHeight="1" x14ac:dyDescent="0.25">
      <c r="A480" s="134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60"/>
    </row>
    <row r="481" spans="1:14" ht="12.75" customHeight="1" x14ac:dyDescent="0.25">
      <c r="A481" s="134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60"/>
    </row>
    <row r="482" spans="1:14" ht="12.75" customHeight="1" x14ac:dyDescent="0.25">
      <c r="A482" s="134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60"/>
    </row>
    <row r="483" spans="1:14" ht="12.75" customHeight="1" x14ac:dyDescent="0.25">
      <c r="A483" s="134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60"/>
    </row>
    <row r="484" spans="1:14" ht="12.75" customHeight="1" x14ac:dyDescent="0.25">
      <c r="A484" s="134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60"/>
    </row>
    <row r="485" spans="1:14" ht="12.75" customHeight="1" x14ac:dyDescent="0.25">
      <c r="A485" s="134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60"/>
    </row>
    <row r="486" spans="1:14" ht="12.75" customHeight="1" x14ac:dyDescent="0.25">
      <c r="A486" s="134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60"/>
    </row>
    <row r="487" spans="1:14" ht="12.75" customHeight="1" x14ac:dyDescent="0.25">
      <c r="A487" s="134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60"/>
    </row>
    <row r="488" spans="1:14" ht="12.75" customHeight="1" x14ac:dyDescent="0.25">
      <c r="A488" s="134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60"/>
    </row>
    <row r="489" spans="1:14" ht="12.75" customHeight="1" x14ac:dyDescent="0.25">
      <c r="A489" s="134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60"/>
    </row>
    <row r="490" spans="1:14" ht="12.75" customHeight="1" x14ac:dyDescent="0.25">
      <c r="A490" s="134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60"/>
    </row>
    <row r="491" spans="1:14" ht="12.75" customHeight="1" x14ac:dyDescent="0.25">
      <c r="A491" s="134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60"/>
    </row>
    <row r="492" spans="1:14" ht="12.75" customHeight="1" x14ac:dyDescent="0.25">
      <c r="A492" s="134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60"/>
    </row>
    <row r="493" spans="1:14" ht="12.75" customHeight="1" x14ac:dyDescent="0.25">
      <c r="A493" s="134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60"/>
    </row>
    <row r="494" spans="1:14" ht="12.75" customHeight="1" x14ac:dyDescent="0.25">
      <c r="A494" s="134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60"/>
    </row>
    <row r="495" spans="1:14" ht="12.75" customHeight="1" x14ac:dyDescent="0.25">
      <c r="A495" s="134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60"/>
    </row>
    <row r="496" spans="1:14" ht="12.75" customHeight="1" x14ac:dyDescent="0.25">
      <c r="A496" s="134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60"/>
    </row>
    <row r="497" spans="1:14" ht="12.75" customHeight="1" x14ac:dyDescent="0.25">
      <c r="A497" s="134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60"/>
    </row>
    <row r="498" spans="1:14" ht="12.75" customHeight="1" x14ac:dyDescent="0.25">
      <c r="A498" s="134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60"/>
    </row>
    <row r="499" spans="1:14" ht="12.75" customHeight="1" x14ac:dyDescent="0.25">
      <c r="A499" s="134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60"/>
    </row>
    <row r="500" spans="1:14" ht="12.75" customHeight="1" x14ac:dyDescent="0.25">
      <c r="A500" s="134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60"/>
    </row>
    <row r="501" spans="1:14" ht="12.75" customHeight="1" x14ac:dyDescent="0.25">
      <c r="A501" s="134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60"/>
    </row>
    <row r="502" spans="1:14" ht="12.75" customHeight="1" x14ac:dyDescent="0.25">
      <c r="A502" s="134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60"/>
    </row>
    <row r="503" spans="1:14" ht="12.75" customHeight="1" x14ac:dyDescent="0.25">
      <c r="A503" s="134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60"/>
    </row>
    <row r="504" spans="1:14" ht="12.75" customHeight="1" x14ac:dyDescent="0.25">
      <c r="A504" s="134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60"/>
    </row>
    <row r="505" spans="1:14" ht="12.75" customHeight="1" x14ac:dyDescent="0.25">
      <c r="A505" s="134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60"/>
    </row>
    <row r="506" spans="1:14" ht="12.75" customHeight="1" x14ac:dyDescent="0.25">
      <c r="A506" s="134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60"/>
    </row>
    <row r="507" spans="1:14" ht="12.75" customHeight="1" x14ac:dyDescent="0.25">
      <c r="A507" s="134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60"/>
    </row>
    <row r="508" spans="1:14" ht="12.75" customHeight="1" x14ac:dyDescent="0.25">
      <c r="A508" s="134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60"/>
    </row>
    <row r="509" spans="1:14" ht="12.75" customHeight="1" x14ac:dyDescent="0.25">
      <c r="A509" s="134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60"/>
    </row>
    <row r="510" spans="1:14" ht="12.75" customHeight="1" x14ac:dyDescent="0.25">
      <c r="A510" s="134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60"/>
    </row>
    <row r="511" spans="1:14" ht="12.75" customHeight="1" x14ac:dyDescent="0.25">
      <c r="A511" s="134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60"/>
    </row>
    <row r="512" spans="1:14" ht="12.75" customHeight="1" x14ac:dyDescent="0.25">
      <c r="A512" s="134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60"/>
    </row>
    <row r="513" spans="1:14" ht="12.75" customHeight="1" x14ac:dyDescent="0.25">
      <c r="A513" s="134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60"/>
    </row>
    <row r="514" spans="1:14" ht="12.75" customHeight="1" x14ac:dyDescent="0.25">
      <c r="A514" s="134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60"/>
    </row>
    <row r="515" spans="1:14" ht="12.75" customHeight="1" x14ac:dyDescent="0.25">
      <c r="A515" s="134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60"/>
    </row>
    <row r="516" spans="1:14" ht="12.75" customHeight="1" x14ac:dyDescent="0.25">
      <c r="A516" s="134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60"/>
    </row>
    <row r="517" spans="1:14" ht="12.75" customHeight="1" x14ac:dyDescent="0.25">
      <c r="A517" s="134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60"/>
    </row>
    <row r="518" spans="1:14" ht="12.75" customHeight="1" x14ac:dyDescent="0.25">
      <c r="A518" s="134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60"/>
    </row>
    <row r="519" spans="1:14" ht="12.75" customHeight="1" x14ac:dyDescent="0.25">
      <c r="A519" s="134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60"/>
    </row>
    <row r="520" spans="1:14" ht="12.75" customHeight="1" x14ac:dyDescent="0.25">
      <c r="A520" s="134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60"/>
    </row>
    <row r="521" spans="1:14" ht="12.75" customHeight="1" x14ac:dyDescent="0.25">
      <c r="A521" s="134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60"/>
    </row>
    <row r="522" spans="1:14" ht="12.75" customHeight="1" x14ac:dyDescent="0.25">
      <c r="A522" s="134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60"/>
    </row>
    <row r="523" spans="1:14" ht="12.75" customHeight="1" x14ac:dyDescent="0.25">
      <c r="A523" s="134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60"/>
    </row>
    <row r="524" spans="1:14" ht="12.75" customHeight="1" x14ac:dyDescent="0.25">
      <c r="A524" s="134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60"/>
    </row>
    <row r="525" spans="1:14" ht="12.75" customHeight="1" x14ac:dyDescent="0.25">
      <c r="A525" s="134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60"/>
    </row>
    <row r="526" spans="1:14" ht="12.75" customHeight="1" x14ac:dyDescent="0.25">
      <c r="A526" s="134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60"/>
    </row>
    <row r="527" spans="1:14" ht="12.75" customHeight="1" x14ac:dyDescent="0.25">
      <c r="A527" s="134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60"/>
    </row>
    <row r="528" spans="1:14" ht="12.75" customHeight="1" x14ac:dyDescent="0.25">
      <c r="A528" s="134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60"/>
    </row>
    <row r="529" spans="1:14" ht="12.75" customHeight="1" x14ac:dyDescent="0.25">
      <c r="A529" s="134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60"/>
    </row>
    <row r="530" spans="1:14" ht="12.75" customHeight="1" x14ac:dyDescent="0.25">
      <c r="A530" s="134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60"/>
    </row>
    <row r="531" spans="1:14" ht="12.75" customHeight="1" x14ac:dyDescent="0.25">
      <c r="A531" s="134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60"/>
    </row>
    <row r="532" spans="1:14" ht="12.75" customHeight="1" x14ac:dyDescent="0.25">
      <c r="A532" s="134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60"/>
    </row>
    <row r="533" spans="1:14" ht="12.75" customHeight="1" x14ac:dyDescent="0.25">
      <c r="A533" s="134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60"/>
    </row>
    <row r="534" spans="1:14" ht="12.75" customHeight="1" x14ac:dyDescent="0.25">
      <c r="A534" s="134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60"/>
    </row>
    <row r="535" spans="1:14" ht="12.75" customHeight="1" x14ac:dyDescent="0.25">
      <c r="A535" s="134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60"/>
    </row>
    <row r="536" spans="1:14" ht="12.75" customHeight="1" x14ac:dyDescent="0.25">
      <c r="A536" s="134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60"/>
    </row>
    <row r="537" spans="1:14" ht="12.75" customHeight="1" x14ac:dyDescent="0.25">
      <c r="A537" s="134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60"/>
    </row>
    <row r="538" spans="1:14" ht="12.75" customHeight="1" x14ac:dyDescent="0.25">
      <c r="A538" s="134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60"/>
    </row>
    <row r="539" spans="1:14" ht="12.75" customHeight="1" x14ac:dyDescent="0.25">
      <c r="A539" s="134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60"/>
    </row>
    <row r="540" spans="1:14" ht="12.75" customHeight="1" x14ac:dyDescent="0.25">
      <c r="A540" s="134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60"/>
    </row>
    <row r="541" spans="1:14" ht="12.75" customHeight="1" x14ac:dyDescent="0.25">
      <c r="A541" s="134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60"/>
    </row>
    <row r="542" spans="1:14" ht="12.75" customHeight="1" x14ac:dyDescent="0.25">
      <c r="A542" s="134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60"/>
    </row>
    <row r="543" spans="1:14" ht="12.75" customHeight="1" x14ac:dyDescent="0.25">
      <c r="A543" s="134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60"/>
    </row>
    <row r="544" spans="1:14" ht="12.75" customHeight="1" x14ac:dyDescent="0.25">
      <c r="A544" s="134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60"/>
    </row>
    <row r="545" spans="1:14" ht="12.75" customHeight="1" x14ac:dyDescent="0.25">
      <c r="A545" s="134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60"/>
    </row>
    <row r="546" spans="1:14" ht="12.75" customHeight="1" x14ac:dyDescent="0.25">
      <c r="A546" s="134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60"/>
    </row>
    <row r="547" spans="1:14" ht="12.75" customHeight="1" x14ac:dyDescent="0.25">
      <c r="A547" s="134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60"/>
    </row>
    <row r="548" spans="1:14" ht="12.75" customHeight="1" x14ac:dyDescent="0.25">
      <c r="A548" s="134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60"/>
    </row>
    <row r="549" spans="1:14" ht="12.75" customHeight="1" x14ac:dyDescent="0.25">
      <c r="A549" s="134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60"/>
    </row>
    <row r="550" spans="1:14" ht="12.75" customHeight="1" x14ac:dyDescent="0.25">
      <c r="A550" s="134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60"/>
    </row>
    <row r="551" spans="1:14" ht="12.75" customHeight="1" x14ac:dyDescent="0.25">
      <c r="A551" s="134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60"/>
    </row>
    <row r="552" spans="1:14" ht="12.75" customHeight="1" x14ac:dyDescent="0.25">
      <c r="A552" s="134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60"/>
    </row>
    <row r="553" spans="1:14" ht="12.75" customHeight="1" x14ac:dyDescent="0.25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60"/>
    </row>
    <row r="554" spans="1:14" ht="12.75" customHeight="1" x14ac:dyDescent="0.25">
      <c r="A554" s="134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60"/>
    </row>
    <row r="555" spans="1:14" ht="12.75" customHeight="1" x14ac:dyDescent="0.25">
      <c r="A555" s="134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60"/>
    </row>
    <row r="556" spans="1:14" ht="12.75" customHeight="1" x14ac:dyDescent="0.25">
      <c r="A556" s="134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60"/>
    </row>
    <row r="557" spans="1:14" ht="12.75" customHeight="1" x14ac:dyDescent="0.25">
      <c r="A557" s="134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60"/>
    </row>
    <row r="558" spans="1:14" ht="12.75" customHeight="1" x14ac:dyDescent="0.25">
      <c r="A558" s="134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60"/>
    </row>
    <row r="559" spans="1:14" ht="12.75" customHeight="1" x14ac:dyDescent="0.25">
      <c r="A559" s="134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60"/>
    </row>
    <row r="560" spans="1:14" ht="12.75" customHeight="1" x14ac:dyDescent="0.25">
      <c r="A560" s="134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60"/>
    </row>
    <row r="561" spans="1:14" ht="12.75" customHeight="1" x14ac:dyDescent="0.25">
      <c r="A561" s="134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60"/>
    </row>
    <row r="562" spans="1:14" ht="12.75" customHeight="1" x14ac:dyDescent="0.25">
      <c r="A562" s="134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60"/>
    </row>
    <row r="563" spans="1:14" ht="12.75" customHeight="1" x14ac:dyDescent="0.25">
      <c r="A563" s="134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60"/>
    </row>
    <row r="564" spans="1:14" ht="12.75" customHeight="1" x14ac:dyDescent="0.25">
      <c r="A564" s="134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60"/>
    </row>
    <row r="565" spans="1:14" ht="12.75" customHeight="1" x14ac:dyDescent="0.25">
      <c r="A565" s="134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60"/>
    </row>
    <row r="566" spans="1:14" ht="12.75" customHeight="1" x14ac:dyDescent="0.25">
      <c r="A566" s="134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60"/>
    </row>
    <row r="567" spans="1:14" ht="12.75" customHeight="1" x14ac:dyDescent="0.25">
      <c r="A567" s="134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60"/>
    </row>
    <row r="568" spans="1:14" ht="12.75" customHeight="1" x14ac:dyDescent="0.25">
      <c r="A568" s="134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60"/>
    </row>
    <row r="569" spans="1:14" ht="12.75" customHeight="1" x14ac:dyDescent="0.25">
      <c r="A569" s="134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60"/>
    </row>
    <row r="570" spans="1:14" ht="12.75" customHeight="1" x14ac:dyDescent="0.25">
      <c r="A570" s="134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60"/>
    </row>
    <row r="571" spans="1:14" ht="12.75" customHeight="1" x14ac:dyDescent="0.25">
      <c r="A571" s="134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60"/>
    </row>
    <row r="572" spans="1:14" ht="12.75" customHeight="1" x14ac:dyDescent="0.25">
      <c r="A572" s="134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60"/>
    </row>
    <row r="573" spans="1:14" ht="12.75" customHeight="1" x14ac:dyDescent="0.25">
      <c r="A573" s="134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60"/>
    </row>
    <row r="574" spans="1:14" ht="12.75" customHeight="1" x14ac:dyDescent="0.25">
      <c r="A574" s="134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60"/>
    </row>
    <row r="575" spans="1:14" ht="12.75" customHeight="1" x14ac:dyDescent="0.25">
      <c r="A575" s="134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60"/>
    </row>
    <row r="576" spans="1:14" ht="12.75" customHeight="1" x14ac:dyDescent="0.25">
      <c r="A576" s="134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60"/>
    </row>
    <row r="577" spans="1:14" ht="12.75" customHeight="1" x14ac:dyDescent="0.25">
      <c r="A577" s="134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60"/>
    </row>
    <row r="578" spans="1:14" ht="12.75" customHeight="1" x14ac:dyDescent="0.25">
      <c r="A578" s="134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60"/>
    </row>
    <row r="579" spans="1:14" ht="12.75" customHeight="1" x14ac:dyDescent="0.25">
      <c r="A579" s="134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60"/>
    </row>
    <row r="580" spans="1:14" ht="12.75" customHeight="1" x14ac:dyDescent="0.25">
      <c r="A580" s="134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60"/>
    </row>
    <row r="581" spans="1:14" ht="12.75" customHeight="1" x14ac:dyDescent="0.25">
      <c r="A581" s="134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60"/>
    </row>
    <row r="582" spans="1:14" ht="12.75" customHeight="1" x14ac:dyDescent="0.25">
      <c r="A582" s="134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60"/>
    </row>
    <row r="583" spans="1:14" ht="12.75" customHeight="1" x14ac:dyDescent="0.25">
      <c r="A583" s="134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60"/>
    </row>
    <row r="584" spans="1:14" ht="12.75" customHeight="1" x14ac:dyDescent="0.25">
      <c r="A584" s="134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60"/>
    </row>
    <row r="585" spans="1:14" ht="12.75" customHeight="1" x14ac:dyDescent="0.25">
      <c r="A585" s="134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60"/>
    </row>
    <row r="586" spans="1:14" ht="12.75" customHeight="1" x14ac:dyDescent="0.25">
      <c r="A586" s="134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60"/>
    </row>
    <row r="587" spans="1:14" ht="12.75" customHeight="1" x14ac:dyDescent="0.25">
      <c r="A587" s="134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60"/>
    </row>
    <row r="588" spans="1:14" ht="12.75" customHeight="1" x14ac:dyDescent="0.25">
      <c r="A588" s="134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60"/>
    </row>
    <row r="589" spans="1:14" ht="12.75" customHeight="1" x14ac:dyDescent="0.25">
      <c r="A589" s="134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60"/>
    </row>
    <row r="590" spans="1:14" ht="12.75" customHeight="1" x14ac:dyDescent="0.25">
      <c r="A590" s="134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60"/>
    </row>
    <row r="591" spans="1:14" ht="12.75" customHeight="1" x14ac:dyDescent="0.25">
      <c r="A591" s="134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60"/>
    </row>
    <row r="592" spans="1:14" ht="12.75" customHeight="1" x14ac:dyDescent="0.25">
      <c r="A592" s="134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60"/>
    </row>
    <row r="593" spans="1:14" ht="12.75" customHeight="1" x14ac:dyDescent="0.25">
      <c r="A593" s="134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60"/>
    </row>
    <row r="594" spans="1:14" ht="12.75" customHeight="1" x14ac:dyDescent="0.25">
      <c r="A594" s="134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60"/>
    </row>
    <row r="595" spans="1:14" ht="12.75" customHeight="1" x14ac:dyDescent="0.25">
      <c r="A595" s="134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60"/>
    </row>
    <row r="596" spans="1:14" ht="12.75" customHeight="1" x14ac:dyDescent="0.25">
      <c r="A596" s="134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60"/>
    </row>
    <row r="597" spans="1:14" ht="12.75" customHeight="1" x14ac:dyDescent="0.25">
      <c r="A597" s="134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60"/>
    </row>
    <row r="598" spans="1:14" ht="12.75" customHeight="1" x14ac:dyDescent="0.25">
      <c r="A598" s="134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60"/>
    </row>
    <row r="599" spans="1:14" ht="12.75" customHeight="1" x14ac:dyDescent="0.25">
      <c r="A599" s="134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60"/>
    </row>
    <row r="600" spans="1:14" ht="12.75" customHeight="1" x14ac:dyDescent="0.25">
      <c r="A600" s="134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60"/>
    </row>
    <row r="601" spans="1:14" ht="12.75" customHeight="1" x14ac:dyDescent="0.25">
      <c r="A601" s="134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60"/>
    </row>
    <row r="602" spans="1:14" ht="12.75" customHeight="1" x14ac:dyDescent="0.25">
      <c r="A602" s="134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60"/>
    </row>
    <row r="603" spans="1:14" ht="12.75" customHeight="1" x14ac:dyDescent="0.25">
      <c r="A603" s="134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60"/>
    </row>
    <row r="604" spans="1:14" ht="12.75" customHeight="1" x14ac:dyDescent="0.25">
      <c r="A604" s="134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60"/>
    </row>
    <row r="605" spans="1:14" ht="12.75" customHeight="1" x14ac:dyDescent="0.25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60"/>
    </row>
    <row r="606" spans="1:14" ht="12.75" customHeight="1" x14ac:dyDescent="0.25">
      <c r="A606" s="134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60"/>
    </row>
    <row r="607" spans="1:14" ht="12.75" customHeight="1" x14ac:dyDescent="0.25">
      <c r="A607" s="134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60"/>
    </row>
    <row r="608" spans="1:14" ht="12.75" customHeight="1" x14ac:dyDescent="0.25">
      <c r="A608" s="134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60"/>
    </row>
    <row r="609" spans="1:14" ht="12.75" customHeight="1" x14ac:dyDescent="0.25">
      <c r="A609" s="134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60"/>
    </row>
    <row r="610" spans="1:14" ht="12.75" customHeight="1" x14ac:dyDescent="0.25">
      <c r="A610" s="134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60"/>
    </row>
    <row r="611" spans="1:14" ht="12.75" customHeight="1" x14ac:dyDescent="0.25">
      <c r="A611" s="134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60"/>
    </row>
    <row r="612" spans="1:14" ht="12.75" customHeight="1" x14ac:dyDescent="0.25">
      <c r="A612" s="134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60"/>
    </row>
    <row r="613" spans="1:14" ht="12.75" customHeight="1" x14ac:dyDescent="0.25">
      <c r="A613" s="134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60"/>
    </row>
    <row r="614" spans="1:14" ht="12.75" customHeight="1" x14ac:dyDescent="0.25">
      <c r="A614" s="134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60"/>
    </row>
    <row r="615" spans="1:14" ht="12.75" customHeight="1" x14ac:dyDescent="0.25">
      <c r="A615" s="134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60"/>
    </row>
    <row r="616" spans="1:14" ht="12.75" customHeight="1" x14ac:dyDescent="0.25">
      <c r="A616" s="134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60"/>
    </row>
    <row r="617" spans="1:14" ht="12.75" customHeight="1" x14ac:dyDescent="0.25">
      <c r="A617" s="134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60"/>
    </row>
    <row r="618" spans="1:14" ht="12.75" customHeight="1" x14ac:dyDescent="0.25">
      <c r="A618" s="134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60"/>
    </row>
    <row r="619" spans="1:14" ht="12.75" customHeight="1" x14ac:dyDescent="0.25">
      <c r="A619" s="134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60"/>
    </row>
    <row r="620" spans="1:14" ht="12.75" customHeight="1" x14ac:dyDescent="0.25">
      <c r="A620" s="134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60"/>
    </row>
    <row r="621" spans="1:14" ht="12.75" customHeight="1" x14ac:dyDescent="0.25">
      <c r="A621" s="134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60"/>
    </row>
    <row r="622" spans="1:14" ht="12.75" customHeight="1" x14ac:dyDescent="0.25">
      <c r="A622" s="134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60"/>
    </row>
    <row r="623" spans="1:14" ht="12.75" customHeight="1" x14ac:dyDescent="0.25">
      <c r="A623" s="134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60"/>
    </row>
    <row r="624" spans="1:14" ht="12.75" customHeight="1" x14ac:dyDescent="0.25">
      <c r="A624" s="134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60"/>
    </row>
    <row r="625" spans="1:14" ht="12.75" customHeight="1" x14ac:dyDescent="0.25">
      <c r="A625" s="134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60"/>
    </row>
    <row r="626" spans="1:14" ht="12.75" customHeight="1" x14ac:dyDescent="0.25">
      <c r="A626" s="134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60"/>
    </row>
    <row r="627" spans="1:14" ht="12.75" customHeight="1" x14ac:dyDescent="0.25">
      <c r="A627" s="134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60"/>
    </row>
    <row r="628" spans="1:14" ht="12.75" customHeight="1" x14ac:dyDescent="0.25">
      <c r="A628" s="134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60"/>
    </row>
    <row r="629" spans="1:14" ht="12.75" customHeight="1" x14ac:dyDescent="0.25">
      <c r="A629" s="134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60"/>
    </row>
    <row r="630" spans="1:14" ht="12.75" customHeight="1" x14ac:dyDescent="0.25">
      <c r="A630" s="134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60"/>
    </row>
    <row r="631" spans="1:14" ht="12.75" customHeight="1" x14ac:dyDescent="0.25">
      <c r="A631" s="134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60"/>
    </row>
    <row r="632" spans="1:14" ht="12.75" customHeight="1" x14ac:dyDescent="0.25">
      <c r="A632" s="134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60"/>
    </row>
    <row r="633" spans="1:14" ht="12.75" customHeight="1" x14ac:dyDescent="0.25">
      <c r="A633" s="134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60"/>
    </row>
    <row r="634" spans="1:14" ht="12.75" customHeight="1" x14ac:dyDescent="0.25">
      <c r="A634" s="134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60"/>
    </row>
    <row r="635" spans="1:14" ht="12.75" customHeight="1" x14ac:dyDescent="0.25">
      <c r="A635" s="134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60"/>
    </row>
    <row r="636" spans="1:14" ht="12.75" customHeight="1" x14ac:dyDescent="0.25">
      <c r="A636" s="134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60"/>
    </row>
    <row r="637" spans="1:14" ht="12.75" customHeight="1" x14ac:dyDescent="0.25">
      <c r="A637" s="134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60"/>
    </row>
    <row r="638" spans="1:14" ht="12.75" customHeight="1" x14ac:dyDescent="0.25">
      <c r="A638" s="134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60"/>
    </row>
    <row r="639" spans="1:14" ht="12.75" customHeight="1" x14ac:dyDescent="0.25">
      <c r="A639" s="134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60"/>
    </row>
    <row r="640" spans="1:14" ht="12.75" customHeight="1" x14ac:dyDescent="0.25">
      <c r="A640" s="134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60"/>
    </row>
    <row r="641" spans="1:14" ht="12.75" customHeight="1" x14ac:dyDescent="0.25">
      <c r="A641" s="134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60"/>
    </row>
    <row r="642" spans="1:14" ht="12.75" customHeight="1" x14ac:dyDescent="0.25">
      <c r="A642" s="134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60"/>
    </row>
    <row r="643" spans="1:14" ht="12.75" customHeight="1" x14ac:dyDescent="0.25">
      <c r="A643" s="134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60"/>
    </row>
    <row r="644" spans="1:14" ht="12.75" customHeight="1" x14ac:dyDescent="0.25">
      <c r="A644" s="134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60"/>
    </row>
    <row r="645" spans="1:14" ht="12.75" customHeight="1" x14ac:dyDescent="0.25">
      <c r="A645" s="134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60"/>
    </row>
    <row r="646" spans="1:14" ht="12.75" customHeight="1" x14ac:dyDescent="0.25">
      <c r="A646" s="134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60"/>
    </row>
    <row r="647" spans="1:14" ht="12.75" customHeight="1" x14ac:dyDescent="0.25">
      <c r="A647" s="134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60"/>
    </row>
    <row r="648" spans="1:14" ht="12.75" customHeight="1" x14ac:dyDescent="0.25">
      <c r="A648" s="134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60"/>
    </row>
    <row r="649" spans="1:14" ht="12.75" customHeight="1" x14ac:dyDescent="0.25">
      <c r="A649" s="134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60"/>
    </row>
    <row r="650" spans="1:14" ht="12.75" customHeight="1" x14ac:dyDescent="0.25">
      <c r="A650" s="134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60"/>
    </row>
    <row r="651" spans="1:14" ht="12.75" customHeight="1" x14ac:dyDescent="0.25">
      <c r="A651" s="134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60"/>
    </row>
    <row r="652" spans="1:14" ht="12.75" customHeight="1" x14ac:dyDescent="0.25">
      <c r="A652" s="134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60"/>
    </row>
    <row r="653" spans="1:14" ht="12.75" customHeight="1" x14ac:dyDescent="0.25">
      <c r="A653" s="134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60"/>
    </row>
    <row r="654" spans="1:14" ht="12.75" customHeight="1" x14ac:dyDescent="0.25">
      <c r="A654" s="134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60"/>
    </row>
    <row r="655" spans="1:14" ht="12.75" customHeight="1" x14ac:dyDescent="0.25">
      <c r="A655" s="134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60"/>
    </row>
    <row r="656" spans="1:14" ht="12.75" customHeight="1" x14ac:dyDescent="0.25">
      <c r="A656" s="134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60"/>
    </row>
    <row r="657" spans="1:14" ht="12.75" customHeight="1" x14ac:dyDescent="0.25">
      <c r="A657" s="134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60"/>
    </row>
    <row r="658" spans="1:14" ht="12.75" customHeight="1" x14ac:dyDescent="0.25">
      <c r="A658" s="134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60"/>
    </row>
    <row r="659" spans="1:14" ht="12.75" customHeight="1" x14ac:dyDescent="0.25">
      <c r="A659" s="134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60"/>
    </row>
    <row r="660" spans="1:14" ht="12.75" customHeight="1" x14ac:dyDescent="0.25">
      <c r="A660" s="134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60"/>
    </row>
    <row r="661" spans="1:14" ht="12.75" customHeight="1" x14ac:dyDescent="0.25">
      <c r="A661" s="134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60"/>
    </row>
    <row r="662" spans="1:14" ht="12.75" customHeight="1" x14ac:dyDescent="0.25">
      <c r="A662" s="134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60"/>
    </row>
    <row r="663" spans="1:14" ht="12.75" customHeight="1" x14ac:dyDescent="0.25">
      <c r="A663" s="134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60"/>
    </row>
    <row r="664" spans="1:14" ht="12.75" customHeight="1" x14ac:dyDescent="0.25">
      <c r="A664" s="134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60"/>
    </row>
    <row r="665" spans="1:14" ht="12.75" customHeight="1" x14ac:dyDescent="0.25">
      <c r="A665" s="134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60"/>
    </row>
    <row r="666" spans="1:14" ht="12.75" customHeight="1" x14ac:dyDescent="0.25">
      <c r="A666" s="134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60"/>
    </row>
    <row r="667" spans="1:14" ht="12.75" customHeight="1" x14ac:dyDescent="0.25">
      <c r="A667" s="134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60"/>
    </row>
    <row r="668" spans="1:14" ht="12.75" customHeight="1" x14ac:dyDescent="0.25">
      <c r="A668" s="134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60"/>
    </row>
    <row r="669" spans="1:14" ht="12.75" customHeight="1" x14ac:dyDescent="0.25">
      <c r="A669" s="134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60"/>
    </row>
    <row r="670" spans="1:14" ht="12.75" customHeight="1" x14ac:dyDescent="0.25">
      <c r="A670" s="134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60"/>
    </row>
    <row r="671" spans="1:14" ht="12.75" customHeight="1" x14ac:dyDescent="0.25">
      <c r="A671" s="134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60"/>
    </row>
    <row r="672" spans="1:14" ht="12.75" customHeight="1" x14ac:dyDescent="0.25">
      <c r="A672" s="134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60"/>
    </row>
    <row r="673" spans="1:14" ht="12.75" customHeight="1" x14ac:dyDescent="0.25">
      <c r="A673" s="134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60"/>
    </row>
    <row r="674" spans="1:14" ht="12.75" customHeight="1" x14ac:dyDescent="0.25">
      <c r="A674" s="134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60"/>
    </row>
    <row r="675" spans="1:14" ht="12.75" customHeight="1" x14ac:dyDescent="0.25">
      <c r="A675" s="134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60"/>
    </row>
    <row r="676" spans="1:14" ht="12.75" customHeight="1" x14ac:dyDescent="0.25">
      <c r="A676" s="134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60"/>
    </row>
    <row r="677" spans="1:14" ht="12.75" customHeight="1" x14ac:dyDescent="0.25">
      <c r="A677" s="134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60"/>
    </row>
    <row r="678" spans="1:14" ht="12.75" customHeight="1" x14ac:dyDescent="0.25">
      <c r="A678" s="134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60"/>
    </row>
    <row r="679" spans="1:14" ht="12.75" customHeight="1" x14ac:dyDescent="0.25">
      <c r="A679" s="134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60"/>
    </row>
    <row r="680" spans="1:14" ht="12.75" customHeight="1" x14ac:dyDescent="0.25">
      <c r="A680" s="134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60"/>
    </row>
    <row r="681" spans="1:14" ht="12.75" customHeight="1" x14ac:dyDescent="0.25">
      <c r="A681" s="134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60"/>
    </row>
    <row r="682" spans="1:14" ht="12.75" customHeight="1" x14ac:dyDescent="0.25">
      <c r="A682" s="134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60"/>
    </row>
    <row r="683" spans="1:14" ht="12.75" customHeight="1" x14ac:dyDescent="0.25">
      <c r="A683" s="134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60"/>
    </row>
    <row r="684" spans="1:14" ht="12.75" customHeight="1" x14ac:dyDescent="0.25">
      <c r="A684" s="134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60"/>
    </row>
    <row r="685" spans="1:14" ht="12.75" customHeight="1" x14ac:dyDescent="0.25">
      <c r="A685" s="134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60"/>
    </row>
    <row r="686" spans="1:14" ht="12.75" customHeight="1" x14ac:dyDescent="0.25">
      <c r="A686" s="134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60"/>
    </row>
    <row r="687" spans="1:14" ht="12.75" customHeight="1" x14ac:dyDescent="0.25">
      <c r="A687" s="134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60"/>
    </row>
    <row r="688" spans="1:14" ht="12.75" customHeight="1" x14ac:dyDescent="0.25">
      <c r="A688" s="134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60"/>
    </row>
    <row r="689" spans="1:14" ht="12.75" customHeight="1" x14ac:dyDescent="0.25">
      <c r="A689" s="134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60"/>
    </row>
    <row r="690" spans="1:14" ht="12.75" customHeight="1" x14ac:dyDescent="0.25">
      <c r="A690" s="134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60"/>
    </row>
    <row r="691" spans="1:14" ht="12.75" customHeight="1" x14ac:dyDescent="0.25">
      <c r="A691" s="134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60"/>
    </row>
    <row r="692" spans="1:14" ht="12.75" customHeight="1" x14ac:dyDescent="0.25">
      <c r="A692" s="134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60"/>
    </row>
    <row r="693" spans="1:14" ht="12.75" customHeight="1" x14ac:dyDescent="0.25">
      <c r="A693" s="134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60"/>
    </row>
    <row r="694" spans="1:14" ht="12.75" customHeight="1" x14ac:dyDescent="0.25">
      <c r="A694" s="134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60"/>
    </row>
    <row r="695" spans="1:14" ht="12.75" customHeight="1" x14ac:dyDescent="0.25">
      <c r="A695" s="134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60"/>
    </row>
    <row r="696" spans="1:14" ht="12.75" customHeight="1" x14ac:dyDescent="0.25">
      <c r="A696" s="134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60"/>
    </row>
    <row r="697" spans="1:14" ht="12.75" customHeight="1" x14ac:dyDescent="0.25">
      <c r="A697" s="134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60"/>
    </row>
    <row r="698" spans="1:14" ht="12.75" customHeight="1" x14ac:dyDescent="0.25">
      <c r="A698" s="134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60"/>
    </row>
    <row r="699" spans="1:14" ht="12.75" customHeight="1" x14ac:dyDescent="0.25">
      <c r="A699" s="134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60"/>
    </row>
    <row r="700" spans="1:14" ht="12.75" customHeight="1" x14ac:dyDescent="0.25">
      <c r="A700" s="134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60"/>
    </row>
    <row r="701" spans="1:14" ht="12.75" customHeight="1" x14ac:dyDescent="0.25">
      <c r="A701" s="134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60"/>
    </row>
    <row r="702" spans="1:14" ht="12.75" customHeight="1" x14ac:dyDescent="0.25">
      <c r="A702" s="134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60"/>
    </row>
    <row r="703" spans="1:14" ht="12.75" customHeight="1" x14ac:dyDescent="0.25">
      <c r="A703" s="134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60"/>
    </row>
    <row r="704" spans="1:14" ht="12.75" customHeight="1" x14ac:dyDescent="0.25">
      <c r="A704" s="134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60"/>
    </row>
    <row r="705" spans="1:14" ht="12.75" customHeight="1" x14ac:dyDescent="0.25">
      <c r="A705" s="134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60"/>
    </row>
    <row r="706" spans="1:14" ht="12.75" customHeight="1" x14ac:dyDescent="0.25">
      <c r="A706" s="134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60"/>
    </row>
    <row r="707" spans="1:14" ht="12.75" customHeight="1" x14ac:dyDescent="0.25">
      <c r="A707" s="134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60"/>
    </row>
    <row r="708" spans="1:14" ht="12.75" customHeight="1" x14ac:dyDescent="0.25">
      <c r="A708" s="134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60"/>
    </row>
    <row r="709" spans="1:14" ht="12.75" customHeight="1" x14ac:dyDescent="0.25">
      <c r="A709" s="134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60"/>
    </row>
    <row r="710" spans="1:14" ht="12.75" customHeight="1" x14ac:dyDescent="0.25">
      <c r="A710" s="134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60"/>
    </row>
    <row r="711" spans="1:14" ht="12.75" customHeight="1" x14ac:dyDescent="0.25">
      <c r="A711" s="134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60"/>
    </row>
    <row r="712" spans="1:14" ht="12.75" customHeight="1" x14ac:dyDescent="0.25">
      <c r="A712" s="134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60"/>
    </row>
    <row r="713" spans="1:14" ht="12.75" customHeight="1" x14ac:dyDescent="0.25">
      <c r="A713" s="134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60"/>
    </row>
    <row r="714" spans="1:14" ht="12.75" customHeight="1" x14ac:dyDescent="0.25">
      <c r="A714" s="134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60"/>
    </row>
    <row r="715" spans="1:14" ht="12.75" customHeight="1" x14ac:dyDescent="0.25">
      <c r="A715" s="134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60"/>
    </row>
    <row r="716" spans="1:14" ht="12.75" customHeight="1" x14ac:dyDescent="0.25">
      <c r="A716" s="134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60"/>
    </row>
    <row r="717" spans="1:14" ht="12.75" customHeight="1" x14ac:dyDescent="0.25">
      <c r="A717" s="134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60"/>
    </row>
    <row r="718" spans="1:14" ht="12.75" customHeight="1" x14ac:dyDescent="0.25">
      <c r="A718" s="134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60"/>
    </row>
    <row r="719" spans="1:14" ht="12.75" customHeight="1" x14ac:dyDescent="0.25">
      <c r="A719" s="134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60"/>
    </row>
    <row r="720" spans="1:14" ht="12.75" customHeight="1" x14ac:dyDescent="0.25">
      <c r="A720" s="134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60"/>
    </row>
    <row r="721" spans="1:14" ht="12.75" customHeight="1" x14ac:dyDescent="0.25">
      <c r="A721" s="134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60"/>
    </row>
    <row r="722" spans="1:14" ht="12.75" customHeight="1" x14ac:dyDescent="0.25">
      <c r="A722" s="134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60"/>
    </row>
    <row r="723" spans="1:14" ht="12.75" customHeight="1" x14ac:dyDescent="0.25">
      <c r="A723" s="134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60"/>
    </row>
    <row r="724" spans="1:14" ht="12.75" customHeight="1" x14ac:dyDescent="0.25">
      <c r="A724" s="134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60"/>
    </row>
    <row r="725" spans="1:14" ht="12.75" customHeight="1" x14ac:dyDescent="0.25">
      <c r="A725" s="134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60"/>
    </row>
    <row r="726" spans="1:14" ht="12.75" customHeight="1" x14ac:dyDescent="0.25">
      <c r="A726" s="134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60"/>
    </row>
    <row r="727" spans="1:14" ht="12.75" customHeight="1" x14ac:dyDescent="0.25">
      <c r="A727" s="134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60"/>
    </row>
    <row r="728" spans="1:14" ht="12.75" customHeight="1" x14ac:dyDescent="0.25">
      <c r="A728" s="134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60"/>
    </row>
    <row r="729" spans="1:14" ht="12.75" customHeight="1" x14ac:dyDescent="0.25">
      <c r="A729" s="134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60"/>
    </row>
    <row r="730" spans="1:14" ht="12.75" customHeight="1" x14ac:dyDescent="0.25">
      <c r="A730" s="134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60"/>
    </row>
    <row r="731" spans="1:14" ht="12.75" customHeight="1" x14ac:dyDescent="0.25">
      <c r="A731" s="134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60"/>
    </row>
    <row r="732" spans="1:14" ht="12.75" customHeight="1" x14ac:dyDescent="0.25">
      <c r="A732" s="134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60"/>
    </row>
    <row r="733" spans="1:14" ht="12.75" customHeight="1" x14ac:dyDescent="0.25">
      <c r="A733" s="134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60"/>
    </row>
    <row r="734" spans="1:14" ht="12.75" customHeight="1" x14ac:dyDescent="0.25">
      <c r="A734" s="134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60"/>
    </row>
    <row r="735" spans="1:14" ht="12.75" customHeight="1" x14ac:dyDescent="0.25">
      <c r="A735" s="134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60"/>
    </row>
    <row r="736" spans="1:14" ht="12.75" customHeight="1" x14ac:dyDescent="0.25">
      <c r="A736" s="134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60"/>
    </row>
    <row r="737" spans="1:14" ht="12.75" customHeight="1" x14ac:dyDescent="0.25">
      <c r="A737" s="134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60"/>
    </row>
    <row r="738" spans="1:14" ht="12.75" customHeight="1" x14ac:dyDescent="0.25">
      <c r="A738" s="134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60"/>
    </row>
    <row r="739" spans="1:14" ht="12.75" customHeight="1" x14ac:dyDescent="0.25">
      <c r="A739" s="134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60"/>
    </row>
    <row r="740" spans="1:14" ht="12.75" customHeight="1" x14ac:dyDescent="0.25">
      <c r="A740" s="134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60"/>
    </row>
    <row r="741" spans="1:14" ht="12.75" customHeight="1" x14ac:dyDescent="0.25">
      <c r="A741" s="134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60"/>
    </row>
    <row r="742" spans="1:14" ht="12.75" customHeight="1" x14ac:dyDescent="0.25">
      <c r="A742" s="134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60"/>
    </row>
    <row r="743" spans="1:14" ht="12.75" customHeight="1" x14ac:dyDescent="0.25">
      <c r="A743" s="134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60"/>
    </row>
    <row r="744" spans="1:14" ht="12.75" customHeight="1" x14ac:dyDescent="0.25">
      <c r="A744" s="134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60"/>
    </row>
    <row r="745" spans="1:14" ht="12.75" customHeight="1" x14ac:dyDescent="0.25">
      <c r="A745" s="134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60"/>
    </row>
    <row r="746" spans="1:14" ht="12.75" customHeight="1" x14ac:dyDescent="0.25">
      <c r="A746" s="134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60"/>
    </row>
    <row r="747" spans="1:14" ht="12.75" customHeight="1" x14ac:dyDescent="0.25">
      <c r="A747" s="134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60"/>
    </row>
    <row r="748" spans="1:14" ht="12.75" customHeight="1" x14ac:dyDescent="0.25">
      <c r="A748" s="134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60"/>
    </row>
    <row r="749" spans="1:14" ht="12.75" customHeight="1" x14ac:dyDescent="0.25">
      <c r="A749" s="134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60"/>
    </row>
    <row r="750" spans="1:14" ht="12.75" customHeight="1" x14ac:dyDescent="0.25">
      <c r="A750" s="134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60"/>
    </row>
    <row r="751" spans="1:14" ht="12.75" customHeight="1" x14ac:dyDescent="0.25">
      <c r="A751" s="134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60"/>
    </row>
    <row r="752" spans="1:14" ht="12.75" customHeight="1" x14ac:dyDescent="0.25">
      <c r="A752" s="134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60"/>
    </row>
    <row r="753" spans="1:14" ht="12.75" customHeight="1" x14ac:dyDescent="0.25">
      <c r="A753" s="134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60"/>
    </row>
    <row r="754" spans="1:14" ht="12.75" customHeight="1" x14ac:dyDescent="0.25">
      <c r="A754" s="134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60"/>
    </row>
    <row r="755" spans="1:14" ht="12.75" customHeight="1" x14ac:dyDescent="0.25">
      <c r="A755" s="134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60"/>
    </row>
    <row r="756" spans="1:14" ht="12.75" customHeight="1" x14ac:dyDescent="0.25">
      <c r="A756" s="134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60"/>
    </row>
    <row r="757" spans="1:14" ht="12.75" customHeight="1" x14ac:dyDescent="0.25">
      <c r="A757" s="134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60"/>
    </row>
    <row r="758" spans="1:14" ht="12.75" customHeight="1" x14ac:dyDescent="0.25">
      <c r="A758" s="134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60"/>
    </row>
    <row r="759" spans="1:14" ht="12.75" customHeight="1" x14ac:dyDescent="0.25">
      <c r="A759" s="134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60"/>
    </row>
    <row r="760" spans="1:14" ht="12.75" customHeight="1" x14ac:dyDescent="0.25">
      <c r="A760" s="134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60"/>
    </row>
    <row r="761" spans="1:14" ht="12.75" customHeight="1" x14ac:dyDescent="0.25">
      <c r="A761" s="134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60"/>
    </row>
    <row r="762" spans="1:14" ht="12.75" customHeight="1" x14ac:dyDescent="0.25">
      <c r="A762" s="134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60"/>
    </row>
    <row r="763" spans="1:14" ht="12.75" customHeight="1" x14ac:dyDescent="0.25">
      <c r="A763" s="134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60"/>
    </row>
    <row r="764" spans="1:14" ht="12.75" customHeight="1" x14ac:dyDescent="0.25">
      <c r="A764" s="134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60"/>
    </row>
    <row r="765" spans="1:14" ht="12.75" customHeight="1" x14ac:dyDescent="0.25">
      <c r="A765" s="134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60"/>
    </row>
    <row r="766" spans="1:14" ht="12.75" customHeight="1" x14ac:dyDescent="0.25">
      <c r="A766" s="134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60"/>
    </row>
    <row r="767" spans="1:14" ht="12.75" customHeight="1" x14ac:dyDescent="0.25">
      <c r="A767" s="134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60"/>
    </row>
    <row r="768" spans="1:14" ht="12.75" customHeight="1" x14ac:dyDescent="0.25">
      <c r="A768" s="134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60"/>
    </row>
    <row r="769" spans="1:14" ht="12.75" customHeight="1" x14ac:dyDescent="0.25">
      <c r="A769" s="134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60"/>
    </row>
    <row r="770" spans="1:14" ht="12.75" customHeight="1" x14ac:dyDescent="0.25">
      <c r="A770" s="134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60"/>
    </row>
    <row r="771" spans="1:14" ht="12.75" customHeight="1" x14ac:dyDescent="0.25">
      <c r="A771" s="134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60"/>
    </row>
    <row r="772" spans="1:14" ht="12.75" customHeight="1" x14ac:dyDescent="0.25">
      <c r="A772" s="134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60"/>
    </row>
    <row r="773" spans="1:14" ht="12.75" customHeight="1" x14ac:dyDescent="0.25">
      <c r="A773" s="134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60"/>
    </row>
    <row r="774" spans="1:14" ht="12.75" customHeight="1" x14ac:dyDescent="0.25">
      <c r="A774" s="134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60"/>
    </row>
    <row r="775" spans="1:14" ht="12.75" customHeight="1" x14ac:dyDescent="0.25">
      <c r="A775" s="134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60"/>
    </row>
    <row r="776" spans="1:14" ht="12.75" customHeight="1" x14ac:dyDescent="0.25">
      <c r="A776" s="134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60"/>
    </row>
    <row r="777" spans="1:14" ht="12.75" customHeight="1" x14ac:dyDescent="0.25">
      <c r="A777" s="134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60"/>
    </row>
    <row r="778" spans="1:14" ht="12.75" customHeight="1" x14ac:dyDescent="0.25">
      <c r="A778" s="134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60"/>
    </row>
    <row r="779" spans="1:14" ht="12.75" customHeight="1" x14ac:dyDescent="0.25">
      <c r="A779" s="134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60"/>
    </row>
    <row r="780" spans="1:14" ht="12.75" customHeight="1" x14ac:dyDescent="0.25">
      <c r="A780" s="134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60"/>
    </row>
    <row r="781" spans="1:14" ht="12.75" customHeight="1" x14ac:dyDescent="0.25">
      <c r="A781" s="134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60"/>
    </row>
    <row r="782" spans="1:14" ht="12.75" customHeight="1" x14ac:dyDescent="0.25">
      <c r="A782" s="134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60"/>
    </row>
    <row r="783" spans="1:14" ht="12.75" customHeight="1" x14ac:dyDescent="0.25">
      <c r="A783" s="134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60"/>
    </row>
    <row r="784" spans="1:14" ht="12.75" customHeight="1" x14ac:dyDescent="0.25">
      <c r="A784" s="134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60"/>
    </row>
    <row r="785" spans="1:14" ht="12.75" customHeight="1" x14ac:dyDescent="0.25">
      <c r="A785" s="134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60"/>
    </row>
    <row r="786" spans="1:14" ht="12.75" customHeight="1" x14ac:dyDescent="0.25">
      <c r="A786" s="134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60"/>
    </row>
    <row r="787" spans="1:14" ht="12.75" customHeight="1" x14ac:dyDescent="0.25">
      <c r="A787" s="134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60"/>
    </row>
    <row r="788" spans="1:14" ht="12.75" customHeight="1" x14ac:dyDescent="0.25">
      <c r="A788" s="134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60"/>
    </row>
    <row r="789" spans="1:14" ht="12.75" customHeight="1" x14ac:dyDescent="0.25">
      <c r="A789" s="134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60"/>
    </row>
    <row r="790" spans="1:14" ht="12.75" customHeight="1" x14ac:dyDescent="0.25">
      <c r="A790" s="134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60"/>
    </row>
    <row r="791" spans="1:14" ht="12.75" customHeight="1" x14ac:dyDescent="0.25">
      <c r="A791" s="134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60"/>
    </row>
    <row r="792" spans="1:14" ht="12.75" customHeight="1" x14ac:dyDescent="0.25">
      <c r="A792" s="134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60"/>
    </row>
    <row r="793" spans="1:14" ht="12.75" customHeight="1" x14ac:dyDescent="0.25">
      <c r="A793" s="134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60"/>
    </row>
    <row r="794" spans="1:14" ht="12.75" customHeight="1" x14ac:dyDescent="0.25">
      <c r="A794" s="134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60"/>
    </row>
    <row r="795" spans="1:14" ht="12.75" customHeight="1" x14ac:dyDescent="0.25">
      <c r="A795" s="134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60"/>
    </row>
    <row r="796" spans="1:14" ht="12.75" customHeight="1" x14ac:dyDescent="0.25">
      <c r="A796" s="134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60"/>
    </row>
    <row r="797" spans="1:14" ht="12.75" customHeight="1" x14ac:dyDescent="0.25">
      <c r="A797" s="134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60"/>
    </row>
    <row r="798" spans="1:14" ht="12.75" customHeight="1" x14ac:dyDescent="0.25">
      <c r="A798" s="134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60"/>
    </row>
    <row r="799" spans="1:14" ht="12.75" customHeight="1" x14ac:dyDescent="0.25">
      <c r="A799" s="134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60"/>
    </row>
    <row r="800" spans="1:14" ht="12.75" customHeight="1" x14ac:dyDescent="0.25">
      <c r="A800" s="134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60"/>
    </row>
    <row r="801" spans="1:14" ht="12.75" customHeight="1" x14ac:dyDescent="0.25">
      <c r="A801" s="134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60"/>
    </row>
    <row r="802" spans="1:14" ht="12.75" customHeight="1" x14ac:dyDescent="0.25">
      <c r="A802" s="134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60"/>
    </row>
    <row r="803" spans="1:14" ht="12.75" customHeight="1" x14ac:dyDescent="0.25">
      <c r="A803" s="134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60"/>
    </row>
    <row r="804" spans="1:14" ht="12.75" customHeight="1" x14ac:dyDescent="0.25">
      <c r="A804" s="134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60"/>
    </row>
    <row r="805" spans="1:14" ht="12.75" customHeight="1" x14ac:dyDescent="0.25">
      <c r="A805" s="134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60"/>
    </row>
    <row r="806" spans="1:14" ht="12.75" customHeight="1" x14ac:dyDescent="0.25">
      <c r="A806" s="134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60"/>
    </row>
    <row r="807" spans="1:14" ht="12.75" customHeight="1" x14ac:dyDescent="0.25">
      <c r="A807" s="134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60"/>
    </row>
    <row r="808" spans="1:14" ht="12.75" customHeight="1" x14ac:dyDescent="0.25">
      <c r="A808" s="134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60"/>
    </row>
    <row r="809" spans="1:14" ht="12.75" customHeight="1" x14ac:dyDescent="0.25">
      <c r="A809" s="134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60"/>
    </row>
    <row r="810" spans="1:14" ht="12.75" customHeight="1" x14ac:dyDescent="0.25">
      <c r="A810" s="134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60"/>
    </row>
    <row r="811" spans="1:14" ht="12.75" customHeight="1" x14ac:dyDescent="0.25">
      <c r="A811" s="134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60"/>
    </row>
    <row r="812" spans="1:14" ht="12.75" customHeight="1" x14ac:dyDescent="0.25">
      <c r="A812" s="134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60"/>
    </row>
    <row r="813" spans="1:14" ht="12.75" customHeight="1" x14ac:dyDescent="0.25">
      <c r="A813" s="134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60"/>
    </row>
    <row r="814" spans="1:14" ht="12.75" customHeight="1" x14ac:dyDescent="0.25">
      <c r="A814" s="134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60"/>
    </row>
    <row r="815" spans="1:14" ht="12.75" customHeight="1" x14ac:dyDescent="0.25">
      <c r="A815" s="134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60"/>
    </row>
    <row r="816" spans="1:14" ht="12.75" customHeight="1" x14ac:dyDescent="0.25">
      <c r="A816" s="134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60"/>
    </row>
    <row r="817" spans="1:14" ht="12.75" customHeight="1" x14ac:dyDescent="0.25">
      <c r="A817" s="134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60"/>
    </row>
    <row r="818" spans="1:14" ht="12.75" customHeight="1" x14ac:dyDescent="0.25">
      <c r="A818" s="134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60"/>
    </row>
    <row r="819" spans="1:14" ht="12.75" customHeight="1" x14ac:dyDescent="0.25">
      <c r="A819" s="134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60"/>
    </row>
    <row r="820" spans="1:14" ht="12.75" customHeight="1" x14ac:dyDescent="0.25">
      <c r="A820" s="134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60"/>
    </row>
    <row r="821" spans="1:14" ht="12.75" customHeight="1" x14ac:dyDescent="0.25">
      <c r="A821" s="134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60"/>
    </row>
    <row r="822" spans="1:14" ht="12.75" customHeight="1" x14ac:dyDescent="0.25">
      <c r="A822" s="134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60"/>
    </row>
    <row r="823" spans="1:14" ht="12.75" customHeight="1" x14ac:dyDescent="0.25">
      <c r="A823" s="134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60"/>
    </row>
    <row r="824" spans="1:14" ht="12.75" customHeight="1" x14ac:dyDescent="0.25">
      <c r="A824" s="134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60"/>
    </row>
    <row r="825" spans="1:14" ht="12.75" customHeight="1" x14ac:dyDescent="0.25">
      <c r="A825" s="134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60"/>
    </row>
    <row r="826" spans="1:14" ht="12.75" customHeight="1" x14ac:dyDescent="0.25">
      <c r="A826" s="134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60"/>
    </row>
    <row r="827" spans="1:14" ht="12.75" customHeight="1" x14ac:dyDescent="0.25">
      <c r="A827" s="134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60"/>
    </row>
    <row r="828" spans="1:14" ht="12.75" customHeight="1" x14ac:dyDescent="0.25">
      <c r="A828" s="134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60"/>
    </row>
    <row r="829" spans="1:14" ht="12.75" customHeight="1" x14ac:dyDescent="0.25">
      <c r="A829" s="134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60"/>
    </row>
    <row r="830" spans="1:14" ht="12.75" customHeight="1" x14ac:dyDescent="0.25">
      <c r="A830" s="134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60"/>
    </row>
    <row r="831" spans="1:14" ht="12.75" customHeight="1" x14ac:dyDescent="0.25">
      <c r="A831" s="134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60"/>
    </row>
    <row r="832" spans="1:14" ht="12.75" customHeight="1" x14ac:dyDescent="0.25">
      <c r="A832" s="134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60"/>
    </row>
    <row r="833" spans="1:14" ht="12.75" customHeight="1" x14ac:dyDescent="0.25">
      <c r="A833" s="134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60"/>
    </row>
    <row r="834" spans="1:14" ht="12.75" customHeight="1" x14ac:dyDescent="0.25">
      <c r="A834" s="134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60"/>
    </row>
    <row r="835" spans="1:14" ht="12.75" customHeight="1" x14ac:dyDescent="0.25">
      <c r="A835" s="134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60"/>
    </row>
    <row r="836" spans="1:14" ht="12.75" customHeight="1" x14ac:dyDescent="0.25">
      <c r="A836" s="134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60"/>
    </row>
    <row r="837" spans="1:14" ht="12.75" customHeight="1" x14ac:dyDescent="0.25">
      <c r="A837" s="134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60"/>
    </row>
    <row r="838" spans="1:14" ht="12.75" customHeight="1" x14ac:dyDescent="0.25">
      <c r="A838" s="134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60"/>
    </row>
    <row r="839" spans="1:14" ht="12.75" customHeight="1" x14ac:dyDescent="0.25">
      <c r="A839" s="134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60"/>
    </row>
    <row r="840" spans="1:14" ht="12.75" customHeight="1" x14ac:dyDescent="0.25">
      <c r="A840" s="134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60"/>
    </row>
    <row r="841" spans="1:14" ht="12.75" customHeight="1" x14ac:dyDescent="0.25">
      <c r="A841" s="134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60"/>
    </row>
    <row r="842" spans="1:14" ht="12.75" customHeight="1" x14ac:dyDescent="0.25">
      <c r="A842" s="134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60"/>
    </row>
    <row r="843" spans="1:14" ht="12.75" customHeight="1" x14ac:dyDescent="0.25">
      <c r="A843" s="134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60"/>
    </row>
    <row r="844" spans="1:14" ht="12.75" customHeight="1" x14ac:dyDescent="0.25">
      <c r="A844" s="134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60"/>
    </row>
    <row r="845" spans="1:14" ht="12.75" customHeight="1" x14ac:dyDescent="0.25">
      <c r="A845" s="134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60"/>
    </row>
    <row r="846" spans="1:14" ht="12.75" customHeight="1" x14ac:dyDescent="0.25">
      <c r="A846" s="134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60"/>
    </row>
    <row r="847" spans="1:14" ht="12.75" customHeight="1" x14ac:dyDescent="0.25">
      <c r="A847" s="134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60"/>
    </row>
    <row r="848" spans="1:14" ht="12.75" customHeight="1" x14ac:dyDescent="0.25">
      <c r="A848" s="134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60"/>
    </row>
    <row r="849" spans="1:14" ht="12.75" customHeight="1" x14ac:dyDescent="0.25">
      <c r="A849" s="134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60"/>
    </row>
    <row r="850" spans="1:14" ht="12.75" customHeight="1" x14ac:dyDescent="0.25">
      <c r="A850" s="134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60"/>
    </row>
    <row r="851" spans="1:14" ht="12.75" customHeight="1" x14ac:dyDescent="0.25">
      <c r="A851" s="134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60"/>
    </row>
    <row r="852" spans="1:14" ht="12.75" customHeight="1" x14ac:dyDescent="0.25">
      <c r="A852" s="134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60"/>
    </row>
    <row r="853" spans="1:14" ht="12.75" customHeight="1" x14ac:dyDescent="0.25">
      <c r="A853" s="134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60"/>
    </row>
    <row r="854" spans="1:14" ht="12.75" customHeight="1" x14ac:dyDescent="0.25">
      <c r="A854" s="134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60"/>
    </row>
    <row r="855" spans="1:14" ht="12.75" customHeight="1" x14ac:dyDescent="0.25">
      <c r="A855" s="134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60"/>
    </row>
    <row r="856" spans="1:14" ht="12.75" customHeight="1" x14ac:dyDescent="0.25">
      <c r="A856" s="134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60"/>
    </row>
    <row r="857" spans="1:14" ht="12.75" customHeight="1" x14ac:dyDescent="0.25">
      <c r="A857" s="134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60"/>
    </row>
    <row r="858" spans="1:14" ht="12.75" customHeight="1" x14ac:dyDescent="0.25">
      <c r="A858" s="134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60"/>
    </row>
    <row r="859" spans="1:14" ht="12.75" customHeight="1" x14ac:dyDescent="0.25">
      <c r="A859" s="134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60"/>
    </row>
    <row r="860" spans="1:14" ht="12.75" customHeight="1" x14ac:dyDescent="0.25">
      <c r="A860" s="134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60"/>
    </row>
    <row r="861" spans="1:14" ht="12.75" customHeight="1" x14ac:dyDescent="0.25">
      <c r="A861" s="134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60"/>
    </row>
    <row r="862" spans="1:14" ht="12.75" customHeight="1" x14ac:dyDescent="0.25">
      <c r="A862" s="134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60"/>
    </row>
    <row r="863" spans="1:14" ht="12.75" customHeight="1" x14ac:dyDescent="0.25">
      <c r="A863" s="134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60"/>
    </row>
    <row r="864" spans="1:14" ht="12.75" customHeight="1" x14ac:dyDescent="0.25">
      <c r="A864" s="134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60"/>
    </row>
    <row r="865" spans="1:14" ht="12.75" customHeight="1" x14ac:dyDescent="0.25">
      <c r="A865" s="134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60"/>
    </row>
    <row r="866" spans="1:14" ht="12.75" customHeight="1" x14ac:dyDescent="0.25">
      <c r="A866" s="134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60"/>
    </row>
    <row r="867" spans="1:14" ht="12.75" customHeight="1" x14ac:dyDescent="0.25">
      <c r="A867" s="134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60"/>
    </row>
    <row r="868" spans="1:14" ht="12.75" customHeight="1" x14ac:dyDescent="0.25">
      <c r="A868" s="134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60"/>
    </row>
    <row r="869" spans="1:14" ht="12.75" customHeight="1" x14ac:dyDescent="0.25">
      <c r="A869" s="134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60"/>
    </row>
    <row r="870" spans="1:14" ht="12.75" customHeight="1" x14ac:dyDescent="0.25">
      <c r="A870" s="134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60"/>
    </row>
    <row r="871" spans="1:14" ht="12.75" customHeight="1" x14ac:dyDescent="0.25">
      <c r="A871" s="134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60"/>
    </row>
    <row r="872" spans="1:14" ht="12.75" customHeight="1" x14ac:dyDescent="0.25">
      <c r="A872" s="134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60"/>
    </row>
    <row r="873" spans="1:14" ht="12.75" customHeight="1" x14ac:dyDescent="0.25">
      <c r="A873" s="134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60"/>
    </row>
    <row r="874" spans="1:14" ht="12.75" customHeight="1" x14ac:dyDescent="0.25">
      <c r="A874" s="134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60"/>
    </row>
    <row r="875" spans="1:14" ht="12.75" customHeight="1" x14ac:dyDescent="0.25">
      <c r="A875" s="134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60"/>
    </row>
    <row r="876" spans="1:14" ht="12.75" customHeight="1" x14ac:dyDescent="0.25">
      <c r="A876" s="134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60"/>
    </row>
    <row r="877" spans="1:14" ht="12.75" customHeight="1" x14ac:dyDescent="0.25">
      <c r="A877" s="134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60"/>
    </row>
    <row r="878" spans="1:14" ht="12.75" customHeight="1" x14ac:dyDescent="0.25">
      <c r="A878" s="134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60"/>
    </row>
    <row r="879" spans="1:14" ht="12.75" customHeight="1" x14ac:dyDescent="0.25">
      <c r="A879" s="134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60"/>
    </row>
    <row r="880" spans="1:14" ht="12.75" customHeight="1" x14ac:dyDescent="0.25">
      <c r="A880" s="134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60"/>
    </row>
    <row r="881" spans="1:14" ht="12.75" customHeight="1" x14ac:dyDescent="0.25">
      <c r="A881" s="134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60"/>
    </row>
    <row r="882" spans="1:14" ht="12.75" customHeight="1" x14ac:dyDescent="0.25">
      <c r="A882" s="134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60"/>
    </row>
    <row r="883" spans="1:14" ht="12.75" customHeight="1" x14ac:dyDescent="0.25">
      <c r="A883" s="134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60"/>
    </row>
    <row r="884" spans="1:14" ht="12.75" customHeight="1" x14ac:dyDescent="0.25">
      <c r="A884" s="134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60"/>
    </row>
    <row r="885" spans="1:14" ht="12.75" customHeight="1" x14ac:dyDescent="0.25">
      <c r="A885" s="134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60"/>
    </row>
    <row r="886" spans="1:14" ht="12.75" customHeight="1" x14ac:dyDescent="0.25">
      <c r="A886" s="134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60"/>
    </row>
    <row r="887" spans="1:14" ht="12.75" customHeight="1" x14ac:dyDescent="0.25">
      <c r="A887" s="134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60"/>
    </row>
    <row r="888" spans="1:14" ht="12.75" customHeight="1" x14ac:dyDescent="0.25">
      <c r="A888" s="134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60"/>
    </row>
    <row r="889" spans="1:14" ht="12.75" customHeight="1" x14ac:dyDescent="0.25">
      <c r="A889" s="134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60"/>
    </row>
    <row r="890" spans="1:14" ht="12.75" customHeight="1" x14ac:dyDescent="0.25">
      <c r="A890" s="134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60"/>
    </row>
    <row r="891" spans="1:14" ht="12.75" customHeight="1" x14ac:dyDescent="0.25">
      <c r="A891" s="134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60"/>
    </row>
    <row r="892" spans="1:14" ht="12.75" customHeight="1" x14ac:dyDescent="0.25">
      <c r="A892" s="134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60"/>
    </row>
    <row r="893" spans="1:14" ht="12.75" customHeight="1" x14ac:dyDescent="0.25">
      <c r="A893" s="134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60"/>
    </row>
    <row r="894" spans="1:14" ht="12.75" customHeight="1" x14ac:dyDescent="0.25">
      <c r="A894" s="134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60"/>
    </row>
    <row r="895" spans="1:14" ht="12.75" customHeight="1" x14ac:dyDescent="0.25">
      <c r="A895" s="134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60"/>
    </row>
    <row r="896" spans="1:14" ht="12.75" customHeight="1" x14ac:dyDescent="0.25">
      <c r="A896" s="134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60"/>
    </row>
    <row r="897" spans="1:14" ht="12.75" customHeight="1" x14ac:dyDescent="0.25">
      <c r="A897" s="134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60"/>
    </row>
    <row r="898" spans="1:14" ht="12.75" customHeight="1" x14ac:dyDescent="0.25">
      <c r="A898" s="134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60"/>
    </row>
    <row r="899" spans="1:14" ht="12.75" customHeight="1" x14ac:dyDescent="0.25">
      <c r="A899" s="134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60"/>
    </row>
    <row r="900" spans="1:14" ht="12.75" customHeight="1" x14ac:dyDescent="0.25">
      <c r="A900" s="134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60"/>
    </row>
    <row r="901" spans="1:14" ht="12.75" customHeight="1" x14ac:dyDescent="0.25">
      <c r="A901" s="134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60"/>
    </row>
    <row r="902" spans="1:14" ht="12.75" customHeight="1" x14ac:dyDescent="0.25">
      <c r="A902" s="134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60"/>
    </row>
    <row r="903" spans="1:14" ht="12.75" customHeight="1" x14ac:dyDescent="0.25">
      <c r="A903" s="134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60"/>
    </row>
    <row r="904" spans="1:14" ht="12.75" customHeight="1" x14ac:dyDescent="0.25">
      <c r="A904" s="134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60"/>
    </row>
    <row r="905" spans="1:14" ht="12.75" customHeight="1" x14ac:dyDescent="0.25">
      <c r="A905" s="134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60"/>
    </row>
    <row r="906" spans="1:14" ht="12.75" customHeight="1" x14ac:dyDescent="0.25">
      <c r="A906" s="134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60"/>
    </row>
    <row r="907" spans="1:14" ht="12.75" customHeight="1" x14ac:dyDescent="0.25">
      <c r="A907" s="134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60"/>
    </row>
    <row r="908" spans="1:14" ht="12.75" customHeight="1" x14ac:dyDescent="0.25">
      <c r="A908" s="134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60"/>
    </row>
    <row r="909" spans="1:14" ht="12.75" customHeight="1" x14ac:dyDescent="0.25">
      <c r="A909" s="134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60"/>
    </row>
    <row r="910" spans="1:14" ht="12.75" customHeight="1" x14ac:dyDescent="0.25">
      <c r="A910" s="134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60"/>
    </row>
    <row r="911" spans="1:14" ht="12.75" customHeight="1" x14ac:dyDescent="0.25">
      <c r="A911" s="134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60"/>
    </row>
    <row r="912" spans="1:14" ht="12.75" customHeight="1" x14ac:dyDescent="0.25">
      <c r="A912" s="134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60"/>
    </row>
    <row r="913" spans="1:14" ht="12.75" customHeight="1" x14ac:dyDescent="0.25">
      <c r="A913" s="134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60"/>
    </row>
    <row r="914" spans="1:14" ht="12.75" customHeight="1" x14ac:dyDescent="0.25">
      <c r="A914" s="134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60"/>
    </row>
    <row r="915" spans="1:14" ht="12.75" customHeight="1" x14ac:dyDescent="0.25">
      <c r="A915" s="134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60"/>
    </row>
    <row r="916" spans="1:14" ht="12.75" customHeight="1" x14ac:dyDescent="0.25">
      <c r="A916" s="134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60"/>
    </row>
    <row r="917" spans="1:14" ht="12.75" customHeight="1" x14ac:dyDescent="0.25">
      <c r="A917" s="134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60"/>
    </row>
    <row r="918" spans="1:14" ht="12.75" customHeight="1" x14ac:dyDescent="0.25">
      <c r="A918" s="134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60"/>
    </row>
    <row r="919" spans="1:14" ht="12.75" customHeight="1" x14ac:dyDescent="0.25">
      <c r="A919" s="134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60"/>
    </row>
    <row r="920" spans="1:14" ht="12.75" customHeight="1" x14ac:dyDescent="0.25">
      <c r="A920" s="134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60"/>
    </row>
    <row r="921" spans="1:14" ht="12.75" customHeight="1" x14ac:dyDescent="0.25">
      <c r="A921" s="134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60"/>
    </row>
    <row r="922" spans="1:14" ht="12.75" customHeight="1" x14ac:dyDescent="0.25">
      <c r="A922" s="134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60"/>
    </row>
    <row r="923" spans="1:14" ht="12.75" customHeight="1" x14ac:dyDescent="0.25">
      <c r="A923" s="134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60"/>
    </row>
    <row r="924" spans="1:14" ht="12.75" customHeight="1" x14ac:dyDescent="0.25">
      <c r="A924" s="134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60"/>
    </row>
    <row r="925" spans="1:14" ht="12.75" customHeight="1" x14ac:dyDescent="0.25">
      <c r="A925" s="134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60"/>
    </row>
    <row r="926" spans="1:14" ht="12.75" customHeight="1" x14ac:dyDescent="0.25">
      <c r="A926" s="134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60"/>
    </row>
    <row r="927" spans="1:14" ht="12.75" customHeight="1" x14ac:dyDescent="0.25">
      <c r="A927" s="134"/>
      <c r="B927" s="134"/>
      <c r="C927" s="134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60"/>
    </row>
    <row r="928" spans="1:14" ht="12.75" customHeight="1" x14ac:dyDescent="0.25">
      <c r="A928" s="134"/>
      <c r="B928" s="134"/>
      <c r="C928" s="134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60"/>
    </row>
    <row r="929" spans="1:14" ht="12.75" customHeight="1" x14ac:dyDescent="0.25">
      <c r="A929" s="134"/>
      <c r="B929" s="134"/>
      <c r="C929" s="134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60"/>
    </row>
    <row r="930" spans="1:14" ht="12.75" customHeight="1" x14ac:dyDescent="0.25">
      <c r="A930" s="134"/>
      <c r="B930" s="134"/>
      <c r="C930" s="134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60"/>
    </row>
    <row r="931" spans="1:14" ht="12.75" customHeight="1" x14ac:dyDescent="0.25">
      <c r="A931" s="134"/>
      <c r="B931" s="134"/>
      <c r="C931" s="134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60"/>
    </row>
    <row r="932" spans="1:14" ht="12.75" customHeight="1" x14ac:dyDescent="0.25">
      <c r="A932" s="134"/>
      <c r="B932" s="134"/>
      <c r="C932" s="134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60"/>
    </row>
    <row r="933" spans="1:14" ht="12.75" customHeight="1" x14ac:dyDescent="0.25">
      <c r="A933" s="134"/>
      <c r="B933" s="134"/>
      <c r="C933" s="134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60"/>
    </row>
    <row r="934" spans="1:14" ht="12.75" customHeight="1" x14ac:dyDescent="0.25">
      <c r="A934" s="134"/>
      <c r="B934" s="134"/>
      <c r="C934" s="134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60"/>
    </row>
    <row r="935" spans="1:14" ht="12.75" customHeight="1" x14ac:dyDescent="0.25">
      <c r="A935" s="134"/>
      <c r="B935" s="134"/>
      <c r="C935" s="134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60"/>
    </row>
    <row r="936" spans="1:14" ht="12.75" customHeight="1" x14ac:dyDescent="0.25">
      <c r="A936" s="134"/>
      <c r="B936" s="134"/>
      <c r="C936" s="134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60"/>
    </row>
    <row r="937" spans="1:14" ht="12.75" customHeight="1" x14ac:dyDescent="0.25">
      <c r="A937" s="134"/>
      <c r="B937" s="134"/>
      <c r="C937" s="134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60"/>
    </row>
    <row r="938" spans="1:14" ht="12.75" customHeight="1" x14ac:dyDescent="0.25">
      <c r="A938" s="134"/>
      <c r="B938" s="134"/>
      <c r="C938" s="134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60"/>
    </row>
    <row r="939" spans="1:14" ht="12.75" customHeight="1" x14ac:dyDescent="0.25">
      <c r="A939" s="134"/>
      <c r="B939" s="134"/>
      <c r="C939" s="134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60"/>
    </row>
    <row r="940" spans="1:14" ht="12.75" customHeight="1" x14ac:dyDescent="0.25">
      <c r="A940" s="134"/>
      <c r="B940" s="134"/>
      <c r="C940" s="134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60"/>
    </row>
    <row r="941" spans="1:14" ht="12.75" customHeight="1" x14ac:dyDescent="0.25">
      <c r="A941" s="134"/>
      <c r="B941" s="134"/>
      <c r="C941" s="134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60"/>
    </row>
    <row r="942" spans="1:14" ht="12.75" customHeight="1" x14ac:dyDescent="0.25">
      <c r="A942" s="134"/>
      <c r="B942" s="134"/>
      <c r="C942" s="134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60"/>
    </row>
    <row r="943" spans="1:14" ht="12.75" customHeight="1" x14ac:dyDescent="0.25">
      <c r="A943" s="134"/>
      <c r="B943" s="134"/>
      <c r="C943" s="134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60"/>
    </row>
    <row r="944" spans="1:14" ht="12.75" customHeight="1" x14ac:dyDescent="0.25">
      <c r="A944" s="134"/>
      <c r="B944" s="134"/>
      <c r="C944" s="134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60"/>
    </row>
    <row r="945" spans="1:14" ht="12.75" customHeight="1" x14ac:dyDescent="0.25">
      <c r="A945" s="134"/>
      <c r="B945" s="134"/>
      <c r="C945" s="134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60"/>
    </row>
    <row r="946" spans="1:14" ht="12.75" customHeight="1" x14ac:dyDescent="0.25">
      <c r="A946" s="134"/>
      <c r="B946" s="134"/>
      <c r="C946" s="134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60"/>
    </row>
    <row r="947" spans="1:14" ht="12.75" customHeight="1" x14ac:dyDescent="0.25">
      <c r="A947" s="134"/>
      <c r="B947" s="134"/>
      <c r="C947" s="134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60"/>
    </row>
    <row r="948" spans="1:14" ht="12.75" customHeight="1" x14ac:dyDescent="0.25">
      <c r="A948" s="134"/>
      <c r="B948" s="134"/>
      <c r="C948" s="134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60"/>
    </row>
    <row r="949" spans="1:14" ht="12.75" customHeight="1" x14ac:dyDescent="0.25">
      <c r="A949" s="134"/>
      <c r="B949" s="134"/>
      <c r="C949" s="134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60"/>
    </row>
    <row r="950" spans="1:14" ht="12.75" customHeight="1" x14ac:dyDescent="0.25">
      <c r="A950" s="134"/>
      <c r="B950" s="134"/>
      <c r="C950" s="134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60"/>
    </row>
    <row r="951" spans="1:14" ht="12.75" customHeight="1" x14ac:dyDescent="0.25">
      <c r="A951" s="134"/>
      <c r="B951" s="134"/>
      <c r="C951" s="134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60"/>
    </row>
    <row r="952" spans="1:14" ht="12.75" customHeight="1" x14ac:dyDescent="0.25">
      <c r="A952" s="134"/>
      <c r="B952" s="134"/>
      <c r="C952" s="134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60"/>
    </row>
    <row r="953" spans="1:14" ht="12.75" customHeight="1" x14ac:dyDescent="0.25">
      <c r="A953" s="134"/>
      <c r="B953" s="134"/>
      <c r="C953" s="134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60"/>
    </row>
    <row r="954" spans="1:14" ht="12.75" customHeight="1" x14ac:dyDescent="0.25">
      <c r="A954" s="134"/>
      <c r="B954" s="134"/>
      <c r="C954" s="134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60"/>
    </row>
    <row r="955" spans="1:14" ht="12.75" customHeight="1" x14ac:dyDescent="0.25">
      <c r="A955" s="134"/>
      <c r="B955" s="134"/>
      <c r="C955" s="134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60"/>
    </row>
    <row r="956" spans="1:14" ht="12.75" customHeight="1" x14ac:dyDescent="0.25">
      <c r="A956" s="134"/>
      <c r="B956" s="134"/>
      <c r="C956" s="134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60"/>
    </row>
    <row r="957" spans="1:14" ht="12.75" customHeight="1" x14ac:dyDescent="0.25">
      <c r="A957" s="134"/>
      <c r="B957" s="134"/>
      <c r="C957" s="134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60"/>
    </row>
    <row r="958" spans="1:14" ht="12.75" customHeight="1" x14ac:dyDescent="0.25">
      <c r="A958" s="134"/>
      <c r="B958" s="134"/>
      <c r="C958" s="134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60"/>
    </row>
    <row r="959" spans="1:14" ht="12.75" customHeight="1" x14ac:dyDescent="0.25">
      <c r="A959" s="134"/>
      <c r="B959" s="134"/>
      <c r="C959" s="134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60"/>
    </row>
    <row r="960" spans="1:14" ht="12.75" customHeight="1" x14ac:dyDescent="0.25">
      <c r="A960" s="134"/>
      <c r="B960" s="134"/>
      <c r="C960" s="134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60"/>
    </row>
    <row r="961" spans="1:14" ht="12.75" customHeight="1" x14ac:dyDescent="0.25">
      <c r="A961" s="134"/>
      <c r="B961" s="134"/>
      <c r="C961" s="134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60"/>
    </row>
    <row r="962" spans="1:14" ht="12.75" customHeight="1" x14ac:dyDescent="0.25">
      <c r="A962" s="134"/>
      <c r="B962" s="134"/>
      <c r="C962" s="134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60"/>
    </row>
    <row r="963" spans="1:14" ht="12.75" customHeight="1" x14ac:dyDescent="0.25">
      <c r="A963" s="134"/>
      <c r="B963" s="134"/>
      <c r="C963" s="134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60"/>
    </row>
    <row r="964" spans="1:14" ht="12.75" customHeight="1" x14ac:dyDescent="0.25">
      <c r="A964" s="134"/>
      <c r="B964" s="134"/>
      <c r="C964" s="134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  <c r="N964" s="160"/>
    </row>
    <row r="965" spans="1:14" ht="12.75" customHeight="1" x14ac:dyDescent="0.25">
      <c r="A965" s="134"/>
      <c r="B965" s="134"/>
      <c r="C965" s="134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  <c r="N965" s="160"/>
    </row>
    <row r="966" spans="1:14" ht="12.75" customHeight="1" x14ac:dyDescent="0.25">
      <c r="A966" s="134"/>
      <c r="B966" s="134"/>
      <c r="C966" s="134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  <c r="N966" s="160"/>
    </row>
    <row r="967" spans="1:14" ht="12.75" customHeight="1" x14ac:dyDescent="0.25">
      <c r="A967" s="134"/>
      <c r="B967" s="134"/>
      <c r="C967" s="134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  <c r="N967" s="160"/>
    </row>
    <row r="968" spans="1:14" ht="12.75" customHeight="1" x14ac:dyDescent="0.25">
      <c r="A968" s="134"/>
      <c r="B968" s="134"/>
      <c r="C968" s="134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  <c r="N968" s="160"/>
    </row>
    <row r="969" spans="1:14" ht="12.75" customHeight="1" x14ac:dyDescent="0.25">
      <c r="A969" s="134"/>
      <c r="B969" s="134"/>
      <c r="C969" s="134"/>
      <c r="D969" s="134"/>
      <c r="E969" s="134"/>
      <c r="F969" s="134"/>
      <c r="G969" s="134"/>
      <c r="H969" s="134"/>
      <c r="I969" s="134"/>
      <c r="J969" s="134"/>
      <c r="K969" s="134"/>
      <c r="L969" s="134"/>
      <c r="M969" s="134"/>
      <c r="N969" s="160"/>
    </row>
    <row r="970" spans="1:14" ht="12.75" customHeight="1" x14ac:dyDescent="0.25">
      <c r="A970" s="134"/>
      <c r="B970" s="134"/>
      <c r="C970" s="134"/>
      <c r="D970" s="134"/>
      <c r="E970" s="134"/>
      <c r="F970" s="134"/>
      <c r="G970" s="134"/>
      <c r="H970" s="134"/>
      <c r="I970" s="134"/>
      <c r="J970" s="134"/>
      <c r="K970" s="134"/>
      <c r="L970" s="134"/>
      <c r="M970" s="134"/>
      <c r="N970" s="160"/>
    </row>
    <row r="971" spans="1:14" ht="12.75" customHeight="1" x14ac:dyDescent="0.25">
      <c r="A971" s="134"/>
      <c r="B971" s="134"/>
      <c r="C971" s="134"/>
      <c r="D971" s="134"/>
      <c r="E971" s="134"/>
      <c r="F971" s="134"/>
      <c r="G971" s="134"/>
      <c r="H971" s="134"/>
      <c r="I971" s="134"/>
      <c r="J971" s="134"/>
      <c r="K971" s="134"/>
      <c r="L971" s="134"/>
      <c r="M971" s="134"/>
      <c r="N971" s="160"/>
    </row>
    <row r="972" spans="1:14" ht="12.75" customHeight="1" x14ac:dyDescent="0.25">
      <c r="A972" s="134"/>
      <c r="B972" s="134"/>
      <c r="C972" s="134"/>
      <c r="D972" s="134"/>
      <c r="E972" s="134"/>
      <c r="F972" s="134"/>
      <c r="G972" s="134"/>
      <c r="H972" s="134"/>
      <c r="I972" s="134"/>
      <c r="J972" s="134"/>
      <c r="K972" s="134"/>
      <c r="L972" s="134"/>
      <c r="M972" s="134"/>
      <c r="N972" s="160"/>
    </row>
    <row r="973" spans="1:14" ht="12.75" customHeight="1" x14ac:dyDescent="0.25">
      <c r="A973" s="134"/>
      <c r="B973" s="134"/>
      <c r="C973" s="134"/>
      <c r="D973" s="134"/>
      <c r="E973" s="134"/>
      <c r="F973" s="134"/>
      <c r="G973" s="134"/>
      <c r="H973" s="134"/>
      <c r="I973" s="134"/>
      <c r="J973" s="134"/>
      <c r="K973" s="134"/>
      <c r="L973" s="134"/>
      <c r="M973" s="134"/>
      <c r="N973" s="160"/>
    </row>
    <row r="974" spans="1:14" ht="12.75" customHeight="1" x14ac:dyDescent="0.25">
      <c r="A974" s="134"/>
      <c r="B974" s="134"/>
      <c r="C974" s="134"/>
      <c r="D974" s="134"/>
      <c r="E974" s="134"/>
      <c r="F974" s="134"/>
      <c r="G974" s="134"/>
      <c r="H974" s="134"/>
      <c r="I974" s="134"/>
      <c r="J974" s="134"/>
      <c r="K974" s="134"/>
      <c r="L974" s="134"/>
      <c r="M974" s="134"/>
      <c r="N974" s="160"/>
    </row>
    <row r="975" spans="1:14" ht="12.75" customHeight="1" x14ac:dyDescent="0.25">
      <c r="A975" s="134"/>
      <c r="B975" s="134"/>
      <c r="C975" s="134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  <c r="N975" s="160"/>
    </row>
    <row r="976" spans="1:14" ht="12.75" customHeight="1" x14ac:dyDescent="0.25">
      <c r="A976" s="134"/>
      <c r="B976" s="134"/>
      <c r="C976" s="134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  <c r="N976" s="160"/>
    </row>
    <row r="977" spans="1:14" ht="12.75" customHeight="1" x14ac:dyDescent="0.25">
      <c r="A977" s="134"/>
      <c r="B977" s="134"/>
      <c r="C977" s="134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  <c r="N977" s="160"/>
    </row>
    <row r="978" spans="1:14" ht="12.75" customHeight="1" x14ac:dyDescent="0.25">
      <c r="A978" s="134"/>
      <c r="B978" s="134"/>
      <c r="C978" s="134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  <c r="N978" s="160"/>
    </row>
    <row r="979" spans="1:14" ht="12.75" customHeight="1" x14ac:dyDescent="0.25">
      <c r="A979" s="134"/>
      <c r="B979" s="134"/>
      <c r="C979" s="134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  <c r="N979" s="160"/>
    </row>
    <row r="980" spans="1:14" ht="12.75" customHeight="1" x14ac:dyDescent="0.25">
      <c r="A980" s="134"/>
      <c r="B980" s="134"/>
      <c r="C980" s="134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  <c r="N980" s="160"/>
    </row>
    <row r="981" spans="1:14" ht="12.75" customHeight="1" x14ac:dyDescent="0.25">
      <c r="A981" s="134"/>
      <c r="B981" s="134"/>
      <c r="C981" s="134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  <c r="N981" s="160"/>
    </row>
  </sheetData>
  <mergeCells count="10">
    <mergeCell ref="L9:N9"/>
    <mergeCell ref="A328:N328"/>
    <mergeCell ref="A1:N1"/>
    <mergeCell ref="A3:N3"/>
    <mergeCell ref="A4:N4"/>
    <mergeCell ref="A6:A7"/>
    <mergeCell ref="B6:B7"/>
    <mergeCell ref="C6:F6"/>
    <mergeCell ref="G6:J6"/>
    <mergeCell ref="K6:N6"/>
  </mergeCells>
  <printOptions horizontalCentered="1"/>
  <pageMargins left="0.196850393700787" right="0.196850393700787" top="0.24" bottom="0.35" header="0.196850393700787" footer="0"/>
  <pageSetup paperSize="9" scale="95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89"/>
  <sheetViews>
    <sheetView tabSelected="1" topLeftCell="B1" workbookViewId="0">
      <selection activeCell="A3" sqref="A3:K3"/>
    </sheetView>
  </sheetViews>
  <sheetFormatPr defaultColWidth="9.140625" defaultRowHeight="15.75" x14ac:dyDescent="0.25"/>
  <cols>
    <col min="1" max="1" width="7.28515625" style="55" hidden="1" customWidth="1"/>
    <col min="2" max="2" width="20.85546875" style="28" customWidth="1"/>
    <col min="3" max="3" width="10.28515625" style="28" bestFit="1" customWidth="1"/>
    <col min="4" max="4" width="10.28515625" style="28" customWidth="1"/>
    <col min="5" max="5" width="13.85546875" style="29" customWidth="1"/>
    <col min="6" max="6" width="10.140625" style="29" customWidth="1"/>
    <col min="7" max="11" width="17.85546875" style="29" customWidth="1"/>
    <col min="12" max="14" width="9.140625" style="28" hidden="1" customWidth="1"/>
    <col min="15" max="15" width="9.140625" style="30" hidden="1" customWidth="1"/>
    <col min="16" max="25" width="9.140625" style="28" hidden="1" customWidth="1"/>
    <col min="26" max="26" width="9.140625" style="28"/>
    <col min="27" max="29" width="0" style="28" hidden="1" customWidth="1"/>
    <col min="30" max="16384" width="9.140625" style="28"/>
  </cols>
  <sheetData>
    <row r="1" spans="1:29" ht="23.65" customHeight="1" x14ac:dyDescent="0.25">
      <c r="A1" s="597" t="s">
        <v>229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</row>
    <row r="2" spans="1:29" ht="22.15" customHeight="1" x14ac:dyDescent="0.25">
      <c r="A2" s="598" t="s">
        <v>151</v>
      </c>
      <c r="B2" s="598"/>
      <c r="C2" s="598"/>
      <c r="D2" s="598"/>
      <c r="E2" s="598"/>
      <c r="F2" s="598"/>
      <c r="G2" s="598"/>
      <c r="H2" s="598"/>
      <c r="I2" s="598"/>
      <c r="J2" s="598"/>
      <c r="K2" s="598"/>
    </row>
    <row r="3" spans="1:29" s="17" customFormat="1" ht="18" customHeight="1" x14ac:dyDescent="0.25">
      <c r="A3" s="599"/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18"/>
      <c r="M3" s="18"/>
      <c r="N3" s="18"/>
      <c r="O3" s="18"/>
      <c r="P3" s="18"/>
    </row>
    <row r="4" spans="1:29" s="17" customFormat="1" ht="15.75" customHeight="1" x14ac:dyDescent="0.25">
      <c r="A4" s="31"/>
      <c r="B4" s="31"/>
      <c r="C4" s="77"/>
      <c r="D4" s="31"/>
      <c r="E4" s="31"/>
      <c r="F4" s="31"/>
      <c r="G4" s="31"/>
      <c r="H4" s="31"/>
      <c r="I4" s="31"/>
      <c r="J4" s="31"/>
      <c r="K4" s="31"/>
    </row>
    <row r="5" spans="1:29" ht="27.75" customHeight="1" x14ac:dyDescent="0.25">
      <c r="A5" s="601" t="s">
        <v>72</v>
      </c>
      <c r="B5" s="603" t="s">
        <v>5</v>
      </c>
      <c r="C5" s="601" t="s">
        <v>73</v>
      </c>
      <c r="D5" s="604" t="s">
        <v>74</v>
      </c>
      <c r="E5" s="605"/>
      <c r="F5" s="606"/>
      <c r="G5" s="604" t="s">
        <v>75</v>
      </c>
      <c r="H5" s="605"/>
      <c r="I5" s="605"/>
      <c r="J5" s="605"/>
      <c r="K5" s="606"/>
    </row>
    <row r="6" spans="1:29" s="33" customFormat="1" ht="42" customHeight="1" x14ac:dyDescent="0.25">
      <c r="A6" s="602"/>
      <c r="B6" s="603"/>
      <c r="C6" s="602"/>
      <c r="D6" s="78" t="s">
        <v>185</v>
      </c>
      <c r="E6" s="32" t="s">
        <v>76</v>
      </c>
      <c r="F6" s="32" t="s">
        <v>77</v>
      </c>
      <c r="G6" s="79">
        <v>2025</v>
      </c>
      <c r="H6" s="79">
        <v>2026</v>
      </c>
      <c r="I6" s="79">
        <v>2027</v>
      </c>
      <c r="J6" s="79">
        <v>2028</v>
      </c>
      <c r="K6" s="79">
        <v>2029</v>
      </c>
    </row>
    <row r="7" spans="1:29" ht="15.75" hidden="1" customHeight="1" x14ac:dyDescent="0.25">
      <c r="A7" s="594" t="s">
        <v>133</v>
      </c>
      <c r="B7" s="595"/>
      <c r="C7" s="34">
        <f>C8+C9</f>
        <v>1405</v>
      </c>
      <c r="D7" s="34">
        <f t="shared" ref="D7:K7" si="0">D8+D9</f>
        <v>1146</v>
      </c>
      <c r="E7" s="34">
        <f>E8+E9</f>
        <v>104</v>
      </c>
      <c r="F7" s="34">
        <f t="shared" si="0"/>
        <v>148</v>
      </c>
      <c r="G7" s="34">
        <f t="shared" si="0"/>
        <v>165.5</v>
      </c>
      <c r="H7" s="34">
        <f t="shared" si="0"/>
        <v>82</v>
      </c>
      <c r="I7" s="34">
        <f t="shared" si="0"/>
        <v>70</v>
      </c>
      <c r="J7" s="34">
        <f t="shared" si="0"/>
        <v>99</v>
      </c>
      <c r="K7" s="34">
        <f t="shared" si="0"/>
        <v>0</v>
      </c>
      <c r="L7" s="36">
        <f t="shared" ref="L7:L42" si="1">D7+E7+F7</f>
        <v>1398</v>
      </c>
      <c r="M7" s="36">
        <f t="shared" ref="M7:M42" si="2">C7-L7</f>
        <v>7</v>
      </c>
      <c r="O7" s="28"/>
    </row>
    <row r="8" spans="1:29" hidden="1" x14ac:dyDescent="0.25">
      <c r="A8" s="78"/>
      <c r="B8" s="35" t="s">
        <v>78</v>
      </c>
      <c r="C8" s="37">
        <f t="shared" ref="C8:K8" si="3">C15+C21+C27+C33+C39+C45+C51+C57+C230+C224+C218+C181+C187+C200+C194+C212+C206+C64+C106+C70+C112+C88+C94+C76+C82+C100+C311+C317+C323+C329+C335+C341+C347+C262+C268+C274+C280+C286+C292+C298+C304+C237+C243+C249+C255+C150+C156+C162+C168+C174+C119+C125+C131+C137+C143</f>
        <v>206</v>
      </c>
      <c r="D8" s="37">
        <f t="shared" si="3"/>
        <v>52</v>
      </c>
      <c r="E8" s="37">
        <f t="shared" si="3"/>
        <v>8</v>
      </c>
      <c r="F8" s="37">
        <f t="shared" si="3"/>
        <v>146</v>
      </c>
      <c r="G8" s="37">
        <f t="shared" si="3"/>
        <v>0</v>
      </c>
      <c r="H8" s="37">
        <f t="shared" si="3"/>
        <v>48</v>
      </c>
      <c r="I8" s="37">
        <f t="shared" si="3"/>
        <v>48</v>
      </c>
      <c r="J8" s="37">
        <f t="shared" si="3"/>
        <v>58</v>
      </c>
      <c r="K8" s="37">
        <f t="shared" si="3"/>
        <v>0</v>
      </c>
      <c r="L8" s="36">
        <f t="shared" si="1"/>
        <v>206</v>
      </c>
      <c r="M8" s="36">
        <f t="shared" si="2"/>
        <v>0</v>
      </c>
      <c r="O8" s="28"/>
    </row>
    <row r="9" spans="1:29" hidden="1" x14ac:dyDescent="0.25">
      <c r="A9" s="78"/>
      <c r="B9" s="35" t="s">
        <v>79</v>
      </c>
      <c r="C9" s="37">
        <f>C10+C11</f>
        <v>1199</v>
      </c>
      <c r="D9" s="37">
        <f t="shared" ref="D9:K9" si="4">D10+D11</f>
        <v>1094</v>
      </c>
      <c r="E9" s="37">
        <f>E10+E11</f>
        <v>96</v>
      </c>
      <c r="F9" s="37">
        <f t="shared" si="4"/>
        <v>2</v>
      </c>
      <c r="G9" s="37">
        <f t="shared" si="4"/>
        <v>165.5</v>
      </c>
      <c r="H9" s="37">
        <f t="shared" si="4"/>
        <v>34</v>
      </c>
      <c r="I9" s="37">
        <f t="shared" si="4"/>
        <v>22</v>
      </c>
      <c r="J9" s="37">
        <f t="shared" si="4"/>
        <v>41</v>
      </c>
      <c r="K9" s="37">
        <f t="shared" si="4"/>
        <v>0</v>
      </c>
      <c r="L9" s="36">
        <f t="shared" si="1"/>
        <v>1192</v>
      </c>
      <c r="M9" s="36">
        <f t="shared" si="2"/>
        <v>7</v>
      </c>
      <c r="O9" s="28"/>
    </row>
    <row r="10" spans="1:29" hidden="1" x14ac:dyDescent="0.25">
      <c r="A10" s="78"/>
      <c r="B10" s="35" t="s">
        <v>80</v>
      </c>
      <c r="C10" s="37">
        <f>C17+C23+C29+C35+C41+C47+C53+C59+C232+C226+C220+C183+C189+C202+C196+C191+C208+C66+C108+C72+C114+C90+C96+C78+C84+C102+C313+C319+C325+C331+C337+C343+C349+C264+C270+C276+C282+C288+C294+C300+C306+C239+C245+C251+C257+C152+C158+C164+C170+C176+C121+C127+C133+C139+C145</f>
        <v>201</v>
      </c>
      <c r="D10" s="37">
        <f>D17+D23+D29+D35+D41+D47+D53+D59+D232+D226+D220+D183+D189+D202+D196+D191+D208+D66+D108+D72+D114+D90+D96+D78+D84+D102+D313+D319+D325+D331+D337+D343+D349+D264+D270+D276+D282+D288+D294+D300+D306+D239+D245+D251+D257+D152+D158+D164+D170+D176+D121+D127+D133+D139+D145</f>
        <v>181</v>
      </c>
      <c r="E10" s="37">
        <v>13</v>
      </c>
      <c r="F10" s="37">
        <v>0</v>
      </c>
      <c r="G10" s="37">
        <v>165</v>
      </c>
      <c r="H10" s="37">
        <v>12</v>
      </c>
      <c r="I10" s="37">
        <v>0</v>
      </c>
      <c r="J10" s="37">
        <v>0</v>
      </c>
      <c r="K10" s="37">
        <v>0</v>
      </c>
      <c r="L10" s="36">
        <f t="shared" si="1"/>
        <v>194</v>
      </c>
      <c r="M10" s="36">
        <f t="shared" si="2"/>
        <v>7</v>
      </c>
      <c r="N10" s="36"/>
      <c r="P10" s="36"/>
    </row>
    <row r="11" spans="1:29" hidden="1" x14ac:dyDescent="0.25">
      <c r="A11" s="78"/>
      <c r="B11" s="38" t="s">
        <v>81</v>
      </c>
      <c r="C11" s="34">
        <f t="shared" ref="C11:K11" si="5">C18+C24+C30+C36+C42+C48+C54+C60+C233+C227+C221+C184+C190+C203+C197+C214+C209+C67+C109+C73+C115+C91+C97+C79+C85+C103+C314+C320+C326+C332+C338+C344+C350+C265+C271+C277+C283+C289+C295+C301+C307+C240+C246+C252+C258+C153+C159+C165+C171+C177+C122+C128+C134+C140+C146</f>
        <v>998</v>
      </c>
      <c r="D11" s="34">
        <f t="shared" si="5"/>
        <v>913</v>
      </c>
      <c r="E11" s="34">
        <f t="shared" si="5"/>
        <v>83</v>
      </c>
      <c r="F11" s="34">
        <f t="shared" si="5"/>
        <v>2</v>
      </c>
      <c r="G11" s="34">
        <f t="shared" si="5"/>
        <v>0.5</v>
      </c>
      <c r="H11" s="34">
        <f t="shared" si="5"/>
        <v>22</v>
      </c>
      <c r="I11" s="34">
        <f t="shared" si="5"/>
        <v>22</v>
      </c>
      <c r="J11" s="34">
        <f t="shared" si="5"/>
        <v>41</v>
      </c>
      <c r="K11" s="34">
        <f t="shared" si="5"/>
        <v>0</v>
      </c>
      <c r="L11" s="36">
        <f t="shared" si="1"/>
        <v>998</v>
      </c>
      <c r="M11" s="36">
        <f t="shared" si="2"/>
        <v>0</v>
      </c>
      <c r="N11" s="36"/>
      <c r="O11" s="28"/>
    </row>
    <row r="12" spans="1:29" hidden="1" x14ac:dyDescent="0.25">
      <c r="A12" s="79"/>
      <c r="B12" s="38" t="s">
        <v>82</v>
      </c>
      <c r="C12" s="38"/>
      <c r="D12" s="38"/>
      <c r="E12" s="38"/>
      <c r="F12" s="38"/>
      <c r="G12" s="38"/>
      <c r="H12" s="38"/>
      <c r="I12" s="38"/>
      <c r="J12" s="38"/>
      <c r="K12" s="38"/>
      <c r="L12" s="36">
        <f t="shared" si="1"/>
        <v>0</v>
      </c>
      <c r="M12" s="36">
        <f t="shared" si="2"/>
        <v>0</v>
      </c>
      <c r="N12" s="36"/>
      <c r="O12" s="28"/>
    </row>
    <row r="13" spans="1:29" s="42" customFormat="1" ht="27.6" hidden="1" customHeight="1" x14ac:dyDescent="0.3">
      <c r="A13" s="93">
        <v>1</v>
      </c>
      <c r="B13" s="94" t="s">
        <v>118</v>
      </c>
      <c r="C13" s="110">
        <v>49</v>
      </c>
      <c r="D13" s="110">
        <v>42</v>
      </c>
      <c r="E13" s="110">
        <v>1</v>
      </c>
      <c r="F13" s="110">
        <v>6</v>
      </c>
      <c r="G13" s="128"/>
      <c r="H13" s="128">
        <f>ROUND((E13+F13)/4,0)</f>
        <v>2</v>
      </c>
      <c r="I13" s="128">
        <f>H13</f>
        <v>2</v>
      </c>
      <c r="J13" s="128">
        <f>E13+F13-H13-I13</f>
        <v>3</v>
      </c>
      <c r="K13" s="39">
        <f>E13+F13-H13-I13-J13</f>
        <v>0</v>
      </c>
      <c r="L13" s="40">
        <f t="shared" si="1"/>
        <v>49</v>
      </c>
      <c r="M13" s="40">
        <f t="shared" si="2"/>
        <v>0</v>
      </c>
      <c r="N13" s="40"/>
      <c r="O13" s="41"/>
      <c r="Z13" s="43"/>
      <c r="AA13" s="28">
        <f>E13+F13</f>
        <v>7</v>
      </c>
      <c r="AB13" s="40">
        <f t="shared" ref="AB13:AB76" si="6">G13+H13+I13+J13+K13</f>
        <v>7</v>
      </c>
      <c r="AC13" s="40">
        <f>AA13-AB13</f>
        <v>0</v>
      </c>
    </row>
    <row r="14" spans="1:29" s="42" customFormat="1" ht="15.6" hidden="1" customHeight="1" x14ac:dyDescent="0.3">
      <c r="A14" s="93"/>
      <c r="B14" s="94" t="s">
        <v>83</v>
      </c>
      <c r="C14" s="110"/>
      <c r="D14" s="110"/>
      <c r="E14" s="110"/>
      <c r="F14" s="110"/>
      <c r="G14" s="128"/>
      <c r="H14" s="128">
        <f t="shared" ref="H14:H77" si="7">ROUND((E14+F14)/4,0)</f>
        <v>0</v>
      </c>
      <c r="I14" s="128">
        <f t="shared" ref="I14:I77" si="8">H14</f>
        <v>0</v>
      </c>
      <c r="J14" s="128">
        <f t="shared" ref="J14:J77" si="9">E14+F14-H14-I14</f>
        <v>0</v>
      </c>
      <c r="K14" s="39">
        <f t="shared" ref="K14:K77" si="10">E14+F14-H14-I14-J14</f>
        <v>0</v>
      </c>
      <c r="L14" s="40">
        <f t="shared" si="1"/>
        <v>0</v>
      </c>
      <c r="M14" s="40">
        <f t="shared" si="2"/>
        <v>0</v>
      </c>
      <c r="N14" s="40"/>
      <c r="Z14" s="43"/>
      <c r="AA14" s="28">
        <f t="shared" ref="AA14:AA18" si="11">104+148</f>
        <v>252</v>
      </c>
      <c r="AB14" s="40">
        <f t="shared" si="6"/>
        <v>0</v>
      </c>
      <c r="AC14" s="40">
        <f t="shared" ref="AC14:AC77" si="12">AA14-AB14</f>
        <v>252</v>
      </c>
    </row>
    <row r="15" spans="1:29" s="42" customFormat="1" ht="47.25" hidden="1" x14ac:dyDescent="0.3">
      <c r="A15" s="93"/>
      <c r="B15" s="94" t="s">
        <v>84</v>
      </c>
      <c r="C15" s="111">
        <v>7</v>
      </c>
      <c r="D15" s="110">
        <v>1</v>
      </c>
      <c r="E15" s="110"/>
      <c r="F15" s="110">
        <v>6</v>
      </c>
      <c r="G15" s="128"/>
      <c r="H15" s="128">
        <f t="shared" si="7"/>
        <v>2</v>
      </c>
      <c r="I15" s="128">
        <f t="shared" si="8"/>
        <v>2</v>
      </c>
      <c r="J15" s="128">
        <f t="shared" si="9"/>
        <v>2</v>
      </c>
      <c r="K15" s="39">
        <f t="shared" si="10"/>
        <v>0</v>
      </c>
      <c r="L15" s="40">
        <f t="shared" si="1"/>
        <v>7</v>
      </c>
      <c r="M15" s="40">
        <f t="shared" si="2"/>
        <v>0</v>
      </c>
      <c r="N15" s="40"/>
      <c r="Z15" s="43"/>
      <c r="AA15" s="28">
        <f t="shared" si="11"/>
        <v>252</v>
      </c>
      <c r="AB15" s="40">
        <f t="shared" si="6"/>
        <v>6</v>
      </c>
      <c r="AC15" s="40">
        <f t="shared" si="12"/>
        <v>246</v>
      </c>
    </row>
    <row r="16" spans="1:29" s="42" customFormat="1" ht="15.6" hidden="1" customHeight="1" x14ac:dyDescent="0.3">
      <c r="A16" s="93"/>
      <c r="B16" s="94" t="s">
        <v>85</v>
      </c>
      <c r="C16" s="110"/>
      <c r="D16" s="110"/>
      <c r="E16" s="110"/>
      <c r="F16" s="110"/>
      <c r="G16" s="128"/>
      <c r="H16" s="128">
        <f t="shared" si="7"/>
        <v>0</v>
      </c>
      <c r="I16" s="128">
        <f t="shared" si="8"/>
        <v>0</v>
      </c>
      <c r="J16" s="128">
        <f t="shared" si="9"/>
        <v>0</v>
      </c>
      <c r="K16" s="39">
        <f t="shared" si="10"/>
        <v>0</v>
      </c>
      <c r="L16" s="40">
        <f t="shared" si="1"/>
        <v>0</v>
      </c>
      <c r="M16" s="40">
        <f t="shared" si="2"/>
        <v>0</v>
      </c>
      <c r="N16" s="40"/>
      <c r="Z16" s="43"/>
      <c r="AA16" s="28">
        <f t="shared" si="11"/>
        <v>252</v>
      </c>
      <c r="AB16" s="40">
        <f t="shared" si="6"/>
        <v>0</v>
      </c>
      <c r="AC16" s="40">
        <f t="shared" si="12"/>
        <v>252</v>
      </c>
    </row>
    <row r="17" spans="1:29" s="42" customFormat="1" ht="18.75" hidden="1" x14ac:dyDescent="0.3">
      <c r="A17" s="93"/>
      <c r="B17" s="95" t="s">
        <v>80</v>
      </c>
      <c r="C17" s="111">
        <v>7</v>
      </c>
      <c r="D17" s="111">
        <v>7</v>
      </c>
      <c r="E17" s="111"/>
      <c r="F17" s="111"/>
      <c r="G17" s="128"/>
      <c r="H17" s="128">
        <f t="shared" si="7"/>
        <v>0</v>
      </c>
      <c r="I17" s="128">
        <f t="shared" si="8"/>
        <v>0</v>
      </c>
      <c r="J17" s="128">
        <f t="shared" si="9"/>
        <v>0</v>
      </c>
      <c r="K17" s="39">
        <f t="shared" si="10"/>
        <v>0</v>
      </c>
      <c r="L17" s="40">
        <f t="shared" si="1"/>
        <v>7</v>
      </c>
      <c r="M17" s="40">
        <f t="shared" si="2"/>
        <v>0</v>
      </c>
      <c r="N17" s="40"/>
      <c r="O17" s="41"/>
      <c r="Z17" s="43"/>
      <c r="AA17" s="28">
        <f t="shared" si="11"/>
        <v>252</v>
      </c>
      <c r="AB17" s="40">
        <f t="shared" si="6"/>
        <v>0</v>
      </c>
      <c r="AC17" s="40">
        <f t="shared" si="12"/>
        <v>252</v>
      </c>
    </row>
    <row r="18" spans="1:29" s="42" customFormat="1" ht="18.75" hidden="1" x14ac:dyDescent="0.3">
      <c r="A18" s="93"/>
      <c r="B18" s="95" t="s">
        <v>81</v>
      </c>
      <c r="C18" s="111">
        <v>35</v>
      </c>
      <c r="D18" s="111">
        <v>34</v>
      </c>
      <c r="E18" s="111">
        <v>1</v>
      </c>
      <c r="F18" s="111"/>
      <c r="G18" s="128"/>
      <c r="H18" s="128">
        <f t="shared" si="7"/>
        <v>0</v>
      </c>
      <c r="I18" s="128">
        <f t="shared" si="8"/>
        <v>0</v>
      </c>
      <c r="J18" s="128">
        <f t="shared" si="9"/>
        <v>1</v>
      </c>
      <c r="K18" s="39">
        <f t="shared" si="10"/>
        <v>0</v>
      </c>
      <c r="L18" s="40">
        <f t="shared" si="1"/>
        <v>35</v>
      </c>
      <c r="M18" s="40">
        <f t="shared" si="2"/>
        <v>0</v>
      </c>
      <c r="N18" s="40"/>
      <c r="Z18" s="43"/>
      <c r="AA18" s="28">
        <f t="shared" si="11"/>
        <v>252</v>
      </c>
      <c r="AB18" s="40">
        <f t="shared" si="6"/>
        <v>1</v>
      </c>
      <c r="AC18" s="40">
        <f t="shared" si="12"/>
        <v>251</v>
      </c>
    </row>
    <row r="19" spans="1:29" s="42" customFormat="1" ht="26.85" hidden="1" customHeight="1" x14ac:dyDescent="0.3">
      <c r="A19" s="93">
        <v>2</v>
      </c>
      <c r="B19" s="94" t="s">
        <v>86</v>
      </c>
      <c r="C19" s="110">
        <v>35</v>
      </c>
      <c r="D19" s="110">
        <v>29</v>
      </c>
      <c r="E19" s="110">
        <v>1</v>
      </c>
      <c r="F19" s="110">
        <v>5</v>
      </c>
      <c r="G19" s="128"/>
      <c r="H19" s="128">
        <f t="shared" si="7"/>
        <v>2</v>
      </c>
      <c r="I19" s="128">
        <f t="shared" si="8"/>
        <v>2</v>
      </c>
      <c r="J19" s="128">
        <f t="shared" si="9"/>
        <v>2</v>
      </c>
      <c r="K19" s="39">
        <f t="shared" si="10"/>
        <v>0</v>
      </c>
      <c r="L19" s="40">
        <f t="shared" si="1"/>
        <v>35</v>
      </c>
      <c r="M19" s="40">
        <f t="shared" si="2"/>
        <v>0</v>
      </c>
      <c r="N19" s="40"/>
      <c r="O19" s="41"/>
      <c r="Z19" s="43"/>
      <c r="AA19" s="28">
        <f t="shared" ref="AA19:AA82" si="13">E19+F19</f>
        <v>6</v>
      </c>
      <c r="AB19" s="40">
        <f t="shared" si="6"/>
        <v>6</v>
      </c>
      <c r="AC19" s="40">
        <f t="shared" si="12"/>
        <v>0</v>
      </c>
    </row>
    <row r="20" spans="1:29" s="42" customFormat="1" ht="15.6" hidden="1" customHeight="1" x14ac:dyDescent="0.3">
      <c r="A20" s="93"/>
      <c r="B20" s="94" t="s">
        <v>83</v>
      </c>
      <c r="C20" s="110"/>
      <c r="D20" s="110"/>
      <c r="E20" s="110"/>
      <c r="F20" s="110"/>
      <c r="G20" s="128"/>
      <c r="H20" s="128">
        <f t="shared" si="7"/>
        <v>0</v>
      </c>
      <c r="I20" s="128">
        <f t="shared" si="8"/>
        <v>0</v>
      </c>
      <c r="J20" s="128">
        <f t="shared" si="9"/>
        <v>0</v>
      </c>
      <c r="K20" s="39">
        <f t="shared" si="10"/>
        <v>0</v>
      </c>
      <c r="L20" s="40">
        <f t="shared" si="1"/>
        <v>0</v>
      </c>
      <c r="M20" s="40">
        <f t="shared" si="2"/>
        <v>0</v>
      </c>
      <c r="N20" s="40"/>
      <c r="Z20" s="43"/>
      <c r="AA20" s="28">
        <f t="shared" si="13"/>
        <v>0</v>
      </c>
      <c r="AB20" s="40">
        <f t="shared" si="6"/>
        <v>0</v>
      </c>
      <c r="AC20" s="40">
        <f t="shared" si="12"/>
        <v>0</v>
      </c>
    </row>
    <row r="21" spans="1:29" s="42" customFormat="1" ht="47.25" hidden="1" x14ac:dyDescent="0.3">
      <c r="A21" s="93"/>
      <c r="B21" s="94" t="s">
        <v>84</v>
      </c>
      <c r="C21" s="111">
        <v>6</v>
      </c>
      <c r="D21" s="110">
        <v>1</v>
      </c>
      <c r="E21" s="110"/>
      <c r="F21" s="110">
        <v>5</v>
      </c>
      <c r="G21" s="128"/>
      <c r="H21" s="128">
        <f t="shared" si="7"/>
        <v>1</v>
      </c>
      <c r="I21" s="128">
        <f t="shared" si="8"/>
        <v>1</v>
      </c>
      <c r="J21" s="128">
        <f t="shared" si="9"/>
        <v>3</v>
      </c>
      <c r="K21" s="39">
        <f t="shared" si="10"/>
        <v>0</v>
      </c>
      <c r="L21" s="40">
        <f t="shared" si="1"/>
        <v>6</v>
      </c>
      <c r="M21" s="40">
        <f t="shared" si="2"/>
        <v>0</v>
      </c>
      <c r="N21" s="40"/>
      <c r="Z21" s="43"/>
      <c r="AA21" s="28">
        <f t="shared" si="13"/>
        <v>5</v>
      </c>
      <c r="AB21" s="40">
        <f t="shared" si="6"/>
        <v>5</v>
      </c>
      <c r="AC21" s="40">
        <f t="shared" si="12"/>
        <v>0</v>
      </c>
    </row>
    <row r="22" spans="1:29" s="42" customFormat="1" ht="15.6" hidden="1" customHeight="1" x14ac:dyDescent="0.3">
      <c r="A22" s="93"/>
      <c r="B22" s="94" t="s">
        <v>85</v>
      </c>
      <c r="C22" s="110"/>
      <c r="D22" s="110"/>
      <c r="E22" s="110"/>
      <c r="F22" s="110"/>
      <c r="G22" s="128"/>
      <c r="H22" s="128">
        <f t="shared" si="7"/>
        <v>0</v>
      </c>
      <c r="I22" s="128">
        <f t="shared" si="8"/>
        <v>0</v>
      </c>
      <c r="J22" s="128">
        <f t="shared" si="9"/>
        <v>0</v>
      </c>
      <c r="K22" s="39">
        <f t="shared" si="10"/>
        <v>0</v>
      </c>
      <c r="L22" s="40">
        <f t="shared" si="1"/>
        <v>0</v>
      </c>
      <c r="M22" s="40">
        <f t="shared" si="2"/>
        <v>0</v>
      </c>
      <c r="N22" s="40"/>
      <c r="Z22" s="43"/>
      <c r="AA22" s="28">
        <f t="shared" si="13"/>
        <v>0</v>
      </c>
      <c r="AB22" s="40">
        <f t="shared" si="6"/>
        <v>0</v>
      </c>
      <c r="AC22" s="40">
        <f t="shared" si="12"/>
        <v>0</v>
      </c>
    </row>
    <row r="23" spans="1:29" s="42" customFormat="1" ht="18.75" hidden="1" x14ac:dyDescent="0.3">
      <c r="A23" s="93"/>
      <c r="B23" s="95" t="s">
        <v>80</v>
      </c>
      <c r="C23" s="111">
        <v>5</v>
      </c>
      <c r="D23" s="111">
        <v>5</v>
      </c>
      <c r="E23" s="111"/>
      <c r="F23" s="111"/>
      <c r="G23" s="128"/>
      <c r="H23" s="128">
        <f t="shared" si="7"/>
        <v>0</v>
      </c>
      <c r="I23" s="128">
        <f t="shared" si="8"/>
        <v>0</v>
      </c>
      <c r="J23" s="128">
        <f t="shared" si="9"/>
        <v>0</v>
      </c>
      <c r="K23" s="39">
        <f t="shared" si="10"/>
        <v>0</v>
      </c>
      <c r="L23" s="40">
        <f t="shared" si="1"/>
        <v>5</v>
      </c>
      <c r="M23" s="40">
        <f t="shared" si="2"/>
        <v>0</v>
      </c>
      <c r="N23" s="40"/>
      <c r="O23" s="41"/>
      <c r="Z23" s="43"/>
      <c r="AA23" s="28">
        <f t="shared" si="13"/>
        <v>0</v>
      </c>
      <c r="AB23" s="40">
        <f t="shared" si="6"/>
        <v>0</v>
      </c>
      <c r="AC23" s="40">
        <f t="shared" si="12"/>
        <v>0</v>
      </c>
    </row>
    <row r="24" spans="1:29" s="42" customFormat="1" ht="18.75" hidden="1" x14ac:dyDescent="0.3">
      <c r="A24" s="93"/>
      <c r="B24" s="95" t="s">
        <v>81</v>
      </c>
      <c r="C24" s="111">
        <v>24</v>
      </c>
      <c r="D24" s="111">
        <v>23</v>
      </c>
      <c r="E24" s="111">
        <v>1</v>
      </c>
      <c r="F24" s="111"/>
      <c r="G24" s="128"/>
      <c r="H24" s="128">
        <f t="shared" si="7"/>
        <v>0</v>
      </c>
      <c r="I24" s="128">
        <f t="shared" si="8"/>
        <v>0</v>
      </c>
      <c r="J24" s="128">
        <f t="shared" si="9"/>
        <v>1</v>
      </c>
      <c r="K24" s="39">
        <f t="shared" si="10"/>
        <v>0</v>
      </c>
      <c r="L24" s="40">
        <f t="shared" si="1"/>
        <v>24</v>
      </c>
      <c r="M24" s="40">
        <f t="shared" si="2"/>
        <v>0</v>
      </c>
      <c r="N24" s="40"/>
      <c r="Z24" s="43"/>
      <c r="AA24" s="28">
        <f t="shared" si="13"/>
        <v>1</v>
      </c>
      <c r="AB24" s="40">
        <f t="shared" si="6"/>
        <v>1</v>
      </c>
      <c r="AC24" s="40">
        <f t="shared" si="12"/>
        <v>0</v>
      </c>
    </row>
    <row r="25" spans="1:29" s="42" customFormat="1" ht="22.5" hidden="1" customHeight="1" x14ac:dyDescent="0.3">
      <c r="A25" s="96">
        <v>3</v>
      </c>
      <c r="B25" s="97" t="s">
        <v>119</v>
      </c>
      <c r="C25" s="112">
        <v>34</v>
      </c>
      <c r="D25" s="112">
        <v>29</v>
      </c>
      <c r="E25" s="112">
        <v>1</v>
      </c>
      <c r="F25" s="112">
        <v>4</v>
      </c>
      <c r="G25" s="129"/>
      <c r="H25" s="129">
        <f t="shared" si="7"/>
        <v>1</v>
      </c>
      <c r="I25" s="129">
        <f t="shared" si="8"/>
        <v>1</v>
      </c>
      <c r="J25" s="129">
        <f t="shared" si="9"/>
        <v>3</v>
      </c>
      <c r="K25" s="65">
        <f t="shared" si="10"/>
        <v>0</v>
      </c>
      <c r="L25" s="40">
        <f t="shared" si="1"/>
        <v>34</v>
      </c>
      <c r="M25" s="40">
        <f t="shared" si="2"/>
        <v>0</v>
      </c>
      <c r="N25" s="40"/>
      <c r="Z25" s="43"/>
      <c r="AA25" s="28">
        <f t="shared" si="13"/>
        <v>5</v>
      </c>
      <c r="AB25" s="40">
        <f t="shared" si="6"/>
        <v>5</v>
      </c>
      <c r="AC25" s="40">
        <f t="shared" si="12"/>
        <v>0</v>
      </c>
    </row>
    <row r="26" spans="1:29" s="42" customFormat="1" ht="0.75" hidden="1" customHeight="1" x14ac:dyDescent="0.3">
      <c r="A26" s="96"/>
      <c r="B26" s="97" t="s">
        <v>83</v>
      </c>
      <c r="C26" s="113"/>
      <c r="D26" s="113"/>
      <c r="E26" s="113"/>
      <c r="F26" s="113"/>
      <c r="G26" s="129"/>
      <c r="H26" s="129">
        <f t="shared" si="7"/>
        <v>0</v>
      </c>
      <c r="I26" s="129">
        <f t="shared" si="8"/>
        <v>0</v>
      </c>
      <c r="J26" s="129">
        <f t="shared" si="9"/>
        <v>0</v>
      </c>
      <c r="K26" s="65">
        <f t="shared" si="10"/>
        <v>0</v>
      </c>
      <c r="L26" s="40">
        <f t="shared" si="1"/>
        <v>0</v>
      </c>
      <c r="M26" s="40">
        <f t="shared" si="2"/>
        <v>0</v>
      </c>
      <c r="N26" s="40"/>
      <c r="Z26" s="43"/>
      <c r="AA26" s="28">
        <f t="shared" si="13"/>
        <v>0</v>
      </c>
      <c r="AB26" s="40">
        <f t="shared" si="6"/>
        <v>0</v>
      </c>
      <c r="AC26" s="40">
        <f t="shared" si="12"/>
        <v>0</v>
      </c>
    </row>
    <row r="27" spans="1:29" s="42" customFormat="1" ht="47.25" hidden="1" x14ac:dyDescent="0.3">
      <c r="A27" s="96"/>
      <c r="B27" s="97" t="s">
        <v>84</v>
      </c>
      <c r="C27" s="112">
        <v>5</v>
      </c>
      <c r="D27" s="113">
        <v>1</v>
      </c>
      <c r="E27" s="113"/>
      <c r="F27" s="113">
        <v>4</v>
      </c>
      <c r="G27" s="129"/>
      <c r="H27" s="129">
        <f t="shared" si="7"/>
        <v>1</v>
      </c>
      <c r="I27" s="129">
        <f t="shared" si="8"/>
        <v>1</v>
      </c>
      <c r="J27" s="129">
        <f t="shared" si="9"/>
        <v>2</v>
      </c>
      <c r="K27" s="65">
        <f t="shared" si="10"/>
        <v>0</v>
      </c>
      <c r="L27" s="40">
        <f t="shared" si="1"/>
        <v>5</v>
      </c>
      <c r="M27" s="40">
        <f t="shared" si="2"/>
        <v>0</v>
      </c>
      <c r="N27" s="40"/>
      <c r="Z27" s="43"/>
      <c r="AA27" s="28">
        <f t="shared" si="13"/>
        <v>4</v>
      </c>
      <c r="AB27" s="40">
        <f t="shared" si="6"/>
        <v>4</v>
      </c>
      <c r="AC27" s="40">
        <f t="shared" si="12"/>
        <v>0</v>
      </c>
    </row>
    <row r="28" spans="1:29" s="42" customFormat="1" ht="15.6" hidden="1" customHeight="1" x14ac:dyDescent="0.3">
      <c r="A28" s="96"/>
      <c r="B28" s="97" t="s">
        <v>85</v>
      </c>
      <c r="C28" s="113"/>
      <c r="D28" s="113"/>
      <c r="E28" s="113"/>
      <c r="F28" s="113"/>
      <c r="G28" s="129"/>
      <c r="H28" s="129">
        <f t="shared" si="7"/>
        <v>0</v>
      </c>
      <c r="I28" s="129">
        <f t="shared" si="8"/>
        <v>0</v>
      </c>
      <c r="J28" s="129">
        <f t="shared" si="9"/>
        <v>0</v>
      </c>
      <c r="K28" s="65">
        <f t="shared" si="10"/>
        <v>0</v>
      </c>
      <c r="L28" s="40">
        <f t="shared" si="1"/>
        <v>0</v>
      </c>
      <c r="M28" s="40">
        <f t="shared" si="2"/>
        <v>0</v>
      </c>
      <c r="N28" s="40"/>
      <c r="Z28" s="43"/>
      <c r="AA28" s="28">
        <f t="shared" si="13"/>
        <v>0</v>
      </c>
      <c r="AB28" s="40">
        <f t="shared" si="6"/>
        <v>0</v>
      </c>
      <c r="AC28" s="40">
        <f t="shared" si="12"/>
        <v>0</v>
      </c>
    </row>
    <row r="29" spans="1:29" s="42" customFormat="1" ht="18.75" hidden="1" x14ac:dyDescent="0.3">
      <c r="A29" s="96"/>
      <c r="B29" s="98" t="s">
        <v>80</v>
      </c>
      <c r="C29" s="112">
        <v>5</v>
      </c>
      <c r="D29" s="112">
        <v>5</v>
      </c>
      <c r="E29" s="112"/>
      <c r="F29" s="112"/>
      <c r="G29" s="129"/>
      <c r="H29" s="129">
        <f t="shared" si="7"/>
        <v>0</v>
      </c>
      <c r="I29" s="129">
        <f t="shared" si="8"/>
        <v>0</v>
      </c>
      <c r="J29" s="129">
        <f t="shared" si="9"/>
        <v>0</v>
      </c>
      <c r="K29" s="65">
        <f t="shared" si="10"/>
        <v>0</v>
      </c>
      <c r="L29" s="40">
        <f t="shared" si="1"/>
        <v>5</v>
      </c>
      <c r="M29" s="40">
        <f t="shared" si="2"/>
        <v>0</v>
      </c>
      <c r="N29" s="40"/>
      <c r="Z29" s="43"/>
      <c r="AA29" s="28">
        <f t="shared" si="13"/>
        <v>0</v>
      </c>
      <c r="AB29" s="40">
        <f t="shared" si="6"/>
        <v>0</v>
      </c>
      <c r="AC29" s="40">
        <f t="shared" si="12"/>
        <v>0</v>
      </c>
    </row>
    <row r="30" spans="1:29" s="42" customFormat="1" ht="1.5" hidden="1" customHeight="1" x14ac:dyDescent="0.3">
      <c r="A30" s="96"/>
      <c r="B30" s="98" t="s">
        <v>81</v>
      </c>
      <c r="C30" s="112">
        <v>24</v>
      </c>
      <c r="D30" s="112">
        <v>23</v>
      </c>
      <c r="E30" s="112">
        <v>1</v>
      </c>
      <c r="F30" s="112"/>
      <c r="G30" s="129"/>
      <c r="H30" s="129">
        <f t="shared" si="7"/>
        <v>0</v>
      </c>
      <c r="I30" s="129">
        <f t="shared" si="8"/>
        <v>0</v>
      </c>
      <c r="J30" s="129">
        <f t="shared" si="9"/>
        <v>1</v>
      </c>
      <c r="K30" s="65">
        <f t="shared" si="10"/>
        <v>0</v>
      </c>
      <c r="L30" s="40">
        <f t="shared" si="1"/>
        <v>24</v>
      </c>
      <c r="M30" s="40">
        <f t="shared" si="2"/>
        <v>0</v>
      </c>
      <c r="N30" s="40"/>
      <c r="Z30" s="43"/>
      <c r="AA30" s="28">
        <f t="shared" si="13"/>
        <v>1</v>
      </c>
      <c r="AB30" s="40">
        <f t="shared" si="6"/>
        <v>1</v>
      </c>
      <c r="AC30" s="40">
        <f t="shared" si="12"/>
        <v>0</v>
      </c>
    </row>
    <row r="31" spans="1:29" s="42" customFormat="1" ht="23.85" hidden="1" customHeight="1" x14ac:dyDescent="0.3">
      <c r="A31" s="96">
        <v>4</v>
      </c>
      <c r="B31" s="596" t="s">
        <v>148</v>
      </c>
      <c r="C31" s="112">
        <v>29</v>
      </c>
      <c r="D31" s="112">
        <v>26</v>
      </c>
      <c r="E31" s="112">
        <v>0</v>
      </c>
      <c r="F31" s="112">
        <v>3</v>
      </c>
      <c r="G31" s="129"/>
      <c r="H31" s="129">
        <f t="shared" si="7"/>
        <v>1</v>
      </c>
      <c r="I31" s="129">
        <f t="shared" si="8"/>
        <v>1</v>
      </c>
      <c r="J31" s="129">
        <f t="shared" si="9"/>
        <v>1</v>
      </c>
      <c r="K31" s="65">
        <f t="shared" si="10"/>
        <v>0</v>
      </c>
      <c r="L31" s="40">
        <f t="shared" si="1"/>
        <v>29</v>
      </c>
      <c r="M31" s="40">
        <f t="shared" si="2"/>
        <v>0</v>
      </c>
      <c r="N31" s="40"/>
      <c r="Z31" s="43" t="s">
        <v>87</v>
      </c>
      <c r="AA31" s="28">
        <f t="shared" si="13"/>
        <v>3</v>
      </c>
      <c r="AB31" s="40">
        <f t="shared" si="6"/>
        <v>3</v>
      </c>
      <c r="AC31" s="40">
        <f t="shared" si="12"/>
        <v>0</v>
      </c>
    </row>
    <row r="32" spans="1:29" s="42" customFormat="1" ht="0.6" hidden="1" customHeight="1" x14ac:dyDescent="0.3">
      <c r="A32" s="96"/>
      <c r="B32" s="596"/>
      <c r="C32" s="113"/>
      <c r="D32" s="113"/>
      <c r="E32" s="113"/>
      <c r="F32" s="113"/>
      <c r="G32" s="129"/>
      <c r="H32" s="129">
        <f t="shared" si="7"/>
        <v>0</v>
      </c>
      <c r="I32" s="129">
        <f t="shared" si="8"/>
        <v>0</v>
      </c>
      <c r="J32" s="129">
        <f t="shared" si="9"/>
        <v>0</v>
      </c>
      <c r="K32" s="65">
        <f t="shared" si="10"/>
        <v>0</v>
      </c>
      <c r="L32" s="40">
        <f t="shared" si="1"/>
        <v>0</v>
      </c>
      <c r="M32" s="40">
        <f t="shared" si="2"/>
        <v>0</v>
      </c>
      <c r="N32" s="40"/>
      <c r="Z32" s="43"/>
      <c r="AA32" s="28">
        <f t="shared" si="13"/>
        <v>0</v>
      </c>
      <c r="AB32" s="40">
        <f t="shared" si="6"/>
        <v>0</v>
      </c>
      <c r="AC32" s="40">
        <f t="shared" si="12"/>
        <v>0</v>
      </c>
    </row>
    <row r="33" spans="1:29" s="42" customFormat="1" ht="18.75" hidden="1" x14ac:dyDescent="0.3">
      <c r="A33" s="96"/>
      <c r="B33" s="596"/>
      <c r="C33" s="112">
        <v>4</v>
      </c>
      <c r="D33" s="113">
        <v>1</v>
      </c>
      <c r="E33" s="113"/>
      <c r="F33" s="113">
        <v>3</v>
      </c>
      <c r="G33" s="129"/>
      <c r="H33" s="129">
        <f t="shared" si="7"/>
        <v>1</v>
      </c>
      <c r="I33" s="129">
        <f t="shared" si="8"/>
        <v>1</v>
      </c>
      <c r="J33" s="129">
        <f t="shared" si="9"/>
        <v>1</v>
      </c>
      <c r="K33" s="65">
        <f t="shared" si="10"/>
        <v>0</v>
      </c>
      <c r="L33" s="40">
        <f t="shared" si="1"/>
        <v>4</v>
      </c>
      <c r="M33" s="40">
        <f t="shared" si="2"/>
        <v>0</v>
      </c>
      <c r="N33" s="40"/>
      <c r="Z33" s="43"/>
      <c r="AA33" s="28">
        <f t="shared" si="13"/>
        <v>3</v>
      </c>
      <c r="AB33" s="40">
        <f t="shared" si="6"/>
        <v>3</v>
      </c>
      <c r="AC33" s="40">
        <f t="shared" si="12"/>
        <v>0</v>
      </c>
    </row>
    <row r="34" spans="1:29" s="42" customFormat="1" ht="15.6" hidden="1" customHeight="1" x14ac:dyDescent="0.3">
      <c r="A34" s="96"/>
      <c r="B34" s="596"/>
      <c r="C34" s="113"/>
      <c r="D34" s="113"/>
      <c r="E34" s="113"/>
      <c r="F34" s="113"/>
      <c r="G34" s="129"/>
      <c r="H34" s="129">
        <f t="shared" si="7"/>
        <v>0</v>
      </c>
      <c r="I34" s="129">
        <f t="shared" si="8"/>
        <v>0</v>
      </c>
      <c r="J34" s="129">
        <f t="shared" si="9"/>
        <v>0</v>
      </c>
      <c r="K34" s="65">
        <f t="shared" si="10"/>
        <v>0</v>
      </c>
      <c r="L34" s="40">
        <f t="shared" si="1"/>
        <v>0</v>
      </c>
      <c r="M34" s="40">
        <f t="shared" si="2"/>
        <v>0</v>
      </c>
      <c r="N34" s="40"/>
      <c r="Z34" s="43"/>
      <c r="AA34" s="28">
        <f t="shared" si="13"/>
        <v>0</v>
      </c>
      <c r="AB34" s="40">
        <f t="shared" si="6"/>
        <v>0</v>
      </c>
      <c r="AC34" s="40">
        <f t="shared" si="12"/>
        <v>0</v>
      </c>
    </row>
    <row r="35" spans="1:29" s="42" customFormat="1" ht="18.75" hidden="1" x14ac:dyDescent="0.3">
      <c r="A35" s="96"/>
      <c r="B35" s="596"/>
      <c r="C35" s="112">
        <v>4</v>
      </c>
      <c r="D35" s="112">
        <v>4</v>
      </c>
      <c r="E35" s="112"/>
      <c r="F35" s="112"/>
      <c r="G35" s="129"/>
      <c r="H35" s="129">
        <f t="shared" si="7"/>
        <v>0</v>
      </c>
      <c r="I35" s="129">
        <f t="shared" si="8"/>
        <v>0</v>
      </c>
      <c r="J35" s="129">
        <f t="shared" si="9"/>
        <v>0</v>
      </c>
      <c r="K35" s="65">
        <f t="shared" si="10"/>
        <v>0</v>
      </c>
      <c r="L35" s="40">
        <f t="shared" si="1"/>
        <v>4</v>
      </c>
      <c r="M35" s="40">
        <f t="shared" si="2"/>
        <v>0</v>
      </c>
      <c r="N35" s="40"/>
      <c r="Z35" s="43"/>
      <c r="AA35" s="28">
        <f t="shared" si="13"/>
        <v>0</v>
      </c>
      <c r="AB35" s="40">
        <f t="shared" si="6"/>
        <v>0</v>
      </c>
      <c r="AC35" s="40">
        <f t="shared" si="12"/>
        <v>0</v>
      </c>
    </row>
    <row r="36" spans="1:29" s="42" customFormat="1" ht="18.75" hidden="1" x14ac:dyDescent="0.3">
      <c r="A36" s="96"/>
      <c r="B36" s="98" t="s">
        <v>81</v>
      </c>
      <c r="C36" s="112">
        <v>21</v>
      </c>
      <c r="D36" s="112">
        <v>21</v>
      </c>
      <c r="E36" s="112"/>
      <c r="F36" s="112"/>
      <c r="G36" s="129"/>
      <c r="H36" s="129">
        <f t="shared" si="7"/>
        <v>0</v>
      </c>
      <c r="I36" s="129">
        <f t="shared" si="8"/>
        <v>0</v>
      </c>
      <c r="J36" s="129">
        <f t="shared" si="9"/>
        <v>0</v>
      </c>
      <c r="K36" s="65">
        <f t="shared" si="10"/>
        <v>0</v>
      </c>
      <c r="L36" s="40">
        <f t="shared" si="1"/>
        <v>21</v>
      </c>
      <c r="M36" s="40">
        <f t="shared" si="2"/>
        <v>0</v>
      </c>
      <c r="N36" s="40"/>
      <c r="Z36" s="43"/>
      <c r="AA36" s="28">
        <f t="shared" si="13"/>
        <v>0</v>
      </c>
      <c r="AB36" s="40">
        <f t="shared" si="6"/>
        <v>0</v>
      </c>
      <c r="AC36" s="40">
        <f t="shared" si="12"/>
        <v>0</v>
      </c>
    </row>
    <row r="37" spans="1:29" s="42" customFormat="1" ht="24.75" hidden="1" customHeight="1" x14ac:dyDescent="0.3">
      <c r="A37" s="96">
        <v>5</v>
      </c>
      <c r="B37" s="98" t="s">
        <v>120</v>
      </c>
      <c r="C37" s="112">
        <v>16</v>
      </c>
      <c r="D37" s="112">
        <v>14</v>
      </c>
      <c r="E37" s="112">
        <v>0</v>
      </c>
      <c r="F37" s="112">
        <v>2</v>
      </c>
      <c r="G37" s="129"/>
      <c r="H37" s="129">
        <f t="shared" si="7"/>
        <v>1</v>
      </c>
      <c r="I37" s="129">
        <f t="shared" si="8"/>
        <v>1</v>
      </c>
      <c r="J37" s="129">
        <f t="shared" si="9"/>
        <v>0</v>
      </c>
      <c r="K37" s="65">
        <f t="shared" si="10"/>
        <v>0</v>
      </c>
      <c r="L37" s="40">
        <f t="shared" si="1"/>
        <v>16</v>
      </c>
      <c r="M37" s="40">
        <f t="shared" si="2"/>
        <v>0</v>
      </c>
      <c r="N37" s="40"/>
      <c r="Z37" s="43"/>
      <c r="AA37" s="28">
        <f t="shared" si="13"/>
        <v>2</v>
      </c>
      <c r="AB37" s="40">
        <f t="shared" si="6"/>
        <v>2</v>
      </c>
      <c r="AC37" s="40">
        <f t="shared" si="12"/>
        <v>0</v>
      </c>
    </row>
    <row r="38" spans="1:29" s="42" customFormat="1" ht="15.6" hidden="1" customHeight="1" x14ac:dyDescent="0.3">
      <c r="A38" s="96"/>
      <c r="B38" s="97" t="s">
        <v>83</v>
      </c>
      <c r="C38" s="113"/>
      <c r="D38" s="113"/>
      <c r="E38" s="113"/>
      <c r="F38" s="113"/>
      <c r="G38" s="129"/>
      <c r="H38" s="129">
        <f t="shared" si="7"/>
        <v>0</v>
      </c>
      <c r="I38" s="129">
        <f t="shared" si="8"/>
        <v>0</v>
      </c>
      <c r="J38" s="129">
        <f t="shared" si="9"/>
        <v>0</v>
      </c>
      <c r="K38" s="65">
        <f t="shared" si="10"/>
        <v>0</v>
      </c>
      <c r="L38" s="40">
        <f t="shared" si="1"/>
        <v>0</v>
      </c>
      <c r="M38" s="40">
        <f t="shared" si="2"/>
        <v>0</v>
      </c>
      <c r="N38" s="40"/>
      <c r="Z38" s="43"/>
      <c r="AA38" s="28">
        <f t="shared" si="13"/>
        <v>0</v>
      </c>
      <c r="AB38" s="40">
        <f t="shared" si="6"/>
        <v>0</v>
      </c>
      <c r="AC38" s="40">
        <f t="shared" si="12"/>
        <v>0</v>
      </c>
    </row>
    <row r="39" spans="1:29" s="42" customFormat="1" ht="47.25" hidden="1" x14ac:dyDescent="0.3">
      <c r="A39" s="96"/>
      <c r="B39" s="97" t="s">
        <v>84</v>
      </c>
      <c r="C39" s="112">
        <v>3</v>
      </c>
      <c r="D39" s="113">
        <v>1</v>
      </c>
      <c r="E39" s="113"/>
      <c r="F39" s="113">
        <v>2</v>
      </c>
      <c r="G39" s="129"/>
      <c r="H39" s="129">
        <f t="shared" si="7"/>
        <v>1</v>
      </c>
      <c r="I39" s="129">
        <f t="shared" si="8"/>
        <v>1</v>
      </c>
      <c r="J39" s="129">
        <f t="shared" si="9"/>
        <v>0</v>
      </c>
      <c r="K39" s="65">
        <f t="shared" si="10"/>
        <v>0</v>
      </c>
      <c r="L39" s="40">
        <f t="shared" si="1"/>
        <v>3</v>
      </c>
      <c r="M39" s="40">
        <f t="shared" si="2"/>
        <v>0</v>
      </c>
      <c r="N39" s="40"/>
      <c r="Z39" s="43"/>
      <c r="AA39" s="28">
        <f t="shared" si="13"/>
        <v>2</v>
      </c>
      <c r="AB39" s="40">
        <f t="shared" si="6"/>
        <v>2</v>
      </c>
      <c r="AC39" s="40">
        <f t="shared" si="12"/>
        <v>0</v>
      </c>
    </row>
    <row r="40" spans="1:29" s="42" customFormat="1" ht="15.6" hidden="1" customHeight="1" x14ac:dyDescent="0.3">
      <c r="A40" s="96"/>
      <c r="B40" s="97" t="s">
        <v>85</v>
      </c>
      <c r="C40" s="113"/>
      <c r="D40" s="113"/>
      <c r="E40" s="113"/>
      <c r="F40" s="113"/>
      <c r="G40" s="129"/>
      <c r="H40" s="129">
        <f t="shared" si="7"/>
        <v>0</v>
      </c>
      <c r="I40" s="129">
        <f t="shared" si="8"/>
        <v>0</v>
      </c>
      <c r="J40" s="129">
        <f t="shared" si="9"/>
        <v>0</v>
      </c>
      <c r="K40" s="65">
        <f t="shared" si="10"/>
        <v>0</v>
      </c>
      <c r="L40" s="40">
        <f t="shared" si="1"/>
        <v>0</v>
      </c>
      <c r="M40" s="40">
        <f t="shared" si="2"/>
        <v>0</v>
      </c>
      <c r="N40" s="40"/>
      <c r="Z40" s="43"/>
      <c r="AA40" s="28">
        <f t="shared" si="13"/>
        <v>0</v>
      </c>
      <c r="AB40" s="40">
        <f t="shared" si="6"/>
        <v>0</v>
      </c>
      <c r="AC40" s="40">
        <f t="shared" si="12"/>
        <v>0</v>
      </c>
    </row>
    <row r="41" spans="1:29" s="42" customFormat="1" ht="18.75" hidden="1" x14ac:dyDescent="0.3">
      <c r="A41" s="96"/>
      <c r="B41" s="98" t="s">
        <v>80</v>
      </c>
      <c r="C41" s="112">
        <v>3</v>
      </c>
      <c r="D41" s="112">
        <v>3</v>
      </c>
      <c r="E41" s="112"/>
      <c r="F41" s="112"/>
      <c r="G41" s="129"/>
      <c r="H41" s="129">
        <f t="shared" si="7"/>
        <v>0</v>
      </c>
      <c r="I41" s="129">
        <f t="shared" si="8"/>
        <v>0</v>
      </c>
      <c r="J41" s="129">
        <f t="shared" si="9"/>
        <v>0</v>
      </c>
      <c r="K41" s="65">
        <f t="shared" si="10"/>
        <v>0</v>
      </c>
      <c r="L41" s="40">
        <f t="shared" si="1"/>
        <v>3</v>
      </c>
      <c r="M41" s="40">
        <f t="shared" si="2"/>
        <v>0</v>
      </c>
      <c r="N41" s="40"/>
      <c r="Z41" s="43"/>
      <c r="AA41" s="28">
        <f t="shared" si="13"/>
        <v>0</v>
      </c>
      <c r="AB41" s="40">
        <f t="shared" si="6"/>
        <v>0</v>
      </c>
      <c r="AC41" s="40">
        <f t="shared" si="12"/>
        <v>0</v>
      </c>
    </row>
    <row r="42" spans="1:29" s="42" customFormat="1" ht="18.75" hidden="1" x14ac:dyDescent="0.3">
      <c r="A42" s="96"/>
      <c r="B42" s="98" t="s">
        <v>81</v>
      </c>
      <c r="C42" s="112">
        <v>10</v>
      </c>
      <c r="D42" s="112">
        <v>10</v>
      </c>
      <c r="E42" s="112"/>
      <c r="F42" s="112"/>
      <c r="G42" s="129"/>
      <c r="H42" s="129">
        <f t="shared" si="7"/>
        <v>0</v>
      </c>
      <c r="I42" s="129">
        <f t="shared" si="8"/>
        <v>0</v>
      </c>
      <c r="J42" s="129">
        <f t="shared" si="9"/>
        <v>0</v>
      </c>
      <c r="K42" s="65">
        <f t="shared" si="10"/>
        <v>0</v>
      </c>
      <c r="L42" s="40">
        <f t="shared" si="1"/>
        <v>10</v>
      </c>
      <c r="M42" s="40">
        <f t="shared" si="2"/>
        <v>0</v>
      </c>
      <c r="N42" s="40"/>
      <c r="Z42" s="43"/>
      <c r="AA42" s="28">
        <f t="shared" si="13"/>
        <v>0</v>
      </c>
      <c r="AB42" s="40">
        <f t="shared" si="6"/>
        <v>0</v>
      </c>
      <c r="AC42" s="40">
        <f t="shared" si="12"/>
        <v>0</v>
      </c>
    </row>
    <row r="43" spans="1:29" s="42" customFormat="1" ht="25.5" hidden="1" customHeight="1" x14ac:dyDescent="0.3">
      <c r="A43" s="96">
        <v>6</v>
      </c>
      <c r="B43" s="98" t="s">
        <v>121</v>
      </c>
      <c r="C43" s="112">
        <v>27</v>
      </c>
      <c r="D43" s="112">
        <v>23</v>
      </c>
      <c r="E43" s="112">
        <v>1</v>
      </c>
      <c r="F43" s="112">
        <v>3</v>
      </c>
      <c r="G43" s="129"/>
      <c r="H43" s="129">
        <f t="shared" si="7"/>
        <v>1</v>
      </c>
      <c r="I43" s="129">
        <f t="shared" si="8"/>
        <v>1</v>
      </c>
      <c r="J43" s="129">
        <f t="shared" si="9"/>
        <v>2</v>
      </c>
      <c r="K43" s="65">
        <f t="shared" si="10"/>
        <v>0</v>
      </c>
      <c r="L43" s="67">
        <f t="shared" ref="L43:Y43" si="14">SUM(L44:L48)</f>
        <v>27</v>
      </c>
      <c r="M43" s="67">
        <f t="shared" si="14"/>
        <v>0</v>
      </c>
      <c r="N43" s="67">
        <f t="shared" si="14"/>
        <v>0</v>
      </c>
      <c r="O43" s="67">
        <f t="shared" si="14"/>
        <v>0</v>
      </c>
      <c r="P43" s="67">
        <f t="shared" si="14"/>
        <v>0</v>
      </c>
      <c r="Q43" s="67">
        <f t="shared" si="14"/>
        <v>0</v>
      </c>
      <c r="R43" s="67">
        <f t="shared" si="14"/>
        <v>0</v>
      </c>
      <c r="S43" s="67">
        <f t="shared" si="14"/>
        <v>0</v>
      </c>
      <c r="T43" s="67">
        <f t="shared" si="14"/>
        <v>0</v>
      </c>
      <c r="U43" s="67">
        <f t="shared" si="14"/>
        <v>0</v>
      </c>
      <c r="V43" s="67">
        <f t="shared" si="14"/>
        <v>0</v>
      </c>
      <c r="W43" s="67">
        <f t="shared" si="14"/>
        <v>0</v>
      </c>
      <c r="X43" s="67">
        <f t="shared" si="14"/>
        <v>0</v>
      </c>
      <c r="Y43" s="67">
        <f t="shared" si="14"/>
        <v>0</v>
      </c>
      <c r="Z43" s="43"/>
      <c r="AA43" s="28">
        <f t="shared" si="13"/>
        <v>4</v>
      </c>
      <c r="AB43" s="40">
        <f t="shared" si="6"/>
        <v>4</v>
      </c>
      <c r="AC43" s="40">
        <f t="shared" si="12"/>
        <v>0</v>
      </c>
    </row>
    <row r="44" spans="1:29" s="42" customFormat="1" ht="16.350000000000001" hidden="1" customHeight="1" x14ac:dyDescent="0.3">
      <c r="A44" s="96"/>
      <c r="B44" s="97" t="s">
        <v>83</v>
      </c>
      <c r="C44" s="113"/>
      <c r="D44" s="113"/>
      <c r="E44" s="113"/>
      <c r="F44" s="113"/>
      <c r="G44" s="129"/>
      <c r="H44" s="129">
        <f t="shared" si="7"/>
        <v>0</v>
      </c>
      <c r="I44" s="129">
        <f t="shared" si="8"/>
        <v>0</v>
      </c>
      <c r="J44" s="129">
        <f t="shared" si="9"/>
        <v>0</v>
      </c>
      <c r="K44" s="65">
        <f t="shared" si="10"/>
        <v>0</v>
      </c>
      <c r="L44" s="40">
        <f t="shared" ref="L44:L85" si="15">D44+E44+F44</f>
        <v>0</v>
      </c>
      <c r="M44" s="40">
        <f t="shared" ref="M44:M85" si="16">C44-L44</f>
        <v>0</v>
      </c>
      <c r="N44" s="40"/>
      <c r="Z44" s="43"/>
      <c r="AA44" s="28">
        <f t="shared" si="13"/>
        <v>0</v>
      </c>
      <c r="AB44" s="40">
        <f t="shared" si="6"/>
        <v>0</v>
      </c>
      <c r="AC44" s="40">
        <f t="shared" si="12"/>
        <v>0</v>
      </c>
    </row>
    <row r="45" spans="1:29" s="42" customFormat="1" ht="16.350000000000001" hidden="1" customHeight="1" x14ac:dyDescent="0.3">
      <c r="A45" s="96"/>
      <c r="B45" s="97" t="s">
        <v>84</v>
      </c>
      <c r="C45" s="112">
        <v>4</v>
      </c>
      <c r="D45" s="113">
        <v>1</v>
      </c>
      <c r="E45" s="113"/>
      <c r="F45" s="113">
        <v>3</v>
      </c>
      <c r="G45" s="129"/>
      <c r="H45" s="129">
        <f t="shared" si="7"/>
        <v>1</v>
      </c>
      <c r="I45" s="129">
        <f t="shared" si="8"/>
        <v>1</v>
      </c>
      <c r="J45" s="129">
        <f t="shared" si="9"/>
        <v>1</v>
      </c>
      <c r="K45" s="65">
        <f t="shared" si="10"/>
        <v>0</v>
      </c>
      <c r="L45" s="40">
        <f t="shared" si="15"/>
        <v>4</v>
      </c>
      <c r="M45" s="40">
        <f t="shared" si="16"/>
        <v>0</v>
      </c>
      <c r="N45" s="40"/>
      <c r="Z45" s="43"/>
      <c r="AA45" s="28">
        <f t="shared" si="13"/>
        <v>3</v>
      </c>
      <c r="AB45" s="40">
        <f t="shared" si="6"/>
        <v>3</v>
      </c>
      <c r="AC45" s="40">
        <f t="shared" si="12"/>
        <v>0</v>
      </c>
    </row>
    <row r="46" spans="1:29" s="42" customFormat="1" ht="16.350000000000001" hidden="1" customHeight="1" x14ac:dyDescent="0.3">
      <c r="A46" s="96"/>
      <c r="B46" s="97" t="s">
        <v>85</v>
      </c>
      <c r="C46" s="113"/>
      <c r="D46" s="113"/>
      <c r="E46" s="113"/>
      <c r="F46" s="113"/>
      <c r="G46" s="129"/>
      <c r="H46" s="129">
        <f t="shared" si="7"/>
        <v>0</v>
      </c>
      <c r="I46" s="129">
        <f t="shared" si="8"/>
        <v>0</v>
      </c>
      <c r="J46" s="129">
        <f t="shared" si="9"/>
        <v>0</v>
      </c>
      <c r="K46" s="65">
        <f t="shared" si="10"/>
        <v>0</v>
      </c>
      <c r="L46" s="40">
        <f t="shared" si="15"/>
        <v>0</v>
      </c>
      <c r="M46" s="40">
        <f t="shared" si="16"/>
        <v>0</v>
      </c>
      <c r="N46" s="40"/>
      <c r="Z46" s="43"/>
      <c r="AA46" s="28">
        <f t="shared" si="13"/>
        <v>0</v>
      </c>
      <c r="AB46" s="40">
        <f t="shared" si="6"/>
        <v>0</v>
      </c>
      <c r="AC46" s="40">
        <f t="shared" si="12"/>
        <v>0</v>
      </c>
    </row>
    <row r="47" spans="1:29" s="42" customFormat="1" ht="16.350000000000001" hidden="1" customHeight="1" x14ac:dyDescent="0.3">
      <c r="A47" s="96"/>
      <c r="B47" s="98" t="s">
        <v>80</v>
      </c>
      <c r="C47" s="112">
        <v>4</v>
      </c>
      <c r="D47" s="112">
        <v>4</v>
      </c>
      <c r="E47" s="112"/>
      <c r="F47" s="112"/>
      <c r="G47" s="129"/>
      <c r="H47" s="129">
        <f t="shared" si="7"/>
        <v>0</v>
      </c>
      <c r="I47" s="129">
        <f t="shared" si="8"/>
        <v>0</v>
      </c>
      <c r="J47" s="129">
        <f t="shared" si="9"/>
        <v>0</v>
      </c>
      <c r="K47" s="65">
        <f t="shared" si="10"/>
        <v>0</v>
      </c>
      <c r="L47" s="40">
        <f t="shared" si="15"/>
        <v>4</v>
      </c>
      <c r="M47" s="40">
        <f t="shared" si="16"/>
        <v>0</v>
      </c>
      <c r="N47" s="40"/>
      <c r="Z47" s="43"/>
      <c r="AA47" s="28">
        <f t="shared" si="13"/>
        <v>0</v>
      </c>
      <c r="AB47" s="40">
        <f t="shared" si="6"/>
        <v>0</v>
      </c>
      <c r="AC47" s="40">
        <f t="shared" si="12"/>
        <v>0</v>
      </c>
    </row>
    <row r="48" spans="1:29" s="42" customFormat="1" ht="16.350000000000001" hidden="1" customHeight="1" x14ac:dyDescent="0.3">
      <c r="A48" s="96"/>
      <c r="B48" s="98" t="s">
        <v>81</v>
      </c>
      <c r="C48" s="112">
        <v>19</v>
      </c>
      <c r="D48" s="112">
        <v>18</v>
      </c>
      <c r="E48" s="112">
        <v>1</v>
      </c>
      <c r="F48" s="112"/>
      <c r="G48" s="129"/>
      <c r="H48" s="129">
        <f t="shared" si="7"/>
        <v>0</v>
      </c>
      <c r="I48" s="129">
        <f t="shared" si="8"/>
        <v>0</v>
      </c>
      <c r="J48" s="129">
        <f t="shared" si="9"/>
        <v>1</v>
      </c>
      <c r="K48" s="65">
        <f t="shared" si="10"/>
        <v>0</v>
      </c>
      <c r="L48" s="40">
        <f t="shared" si="15"/>
        <v>19</v>
      </c>
      <c r="M48" s="40">
        <f t="shared" si="16"/>
        <v>0</v>
      </c>
      <c r="N48" s="40"/>
      <c r="Z48" s="43"/>
      <c r="AA48" s="28">
        <f t="shared" si="13"/>
        <v>1</v>
      </c>
      <c r="AB48" s="40">
        <f t="shared" si="6"/>
        <v>1</v>
      </c>
      <c r="AC48" s="40">
        <f t="shared" si="12"/>
        <v>0</v>
      </c>
    </row>
    <row r="49" spans="1:29" s="42" customFormat="1" ht="26.25" hidden="1" customHeight="1" x14ac:dyDescent="0.3">
      <c r="A49" s="96">
        <v>7</v>
      </c>
      <c r="B49" s="98" t="s">
        <v>124</v>
      </c>
      <c r="C49" s="112">
        <v>21</v>
      </c>
      <c r="D49" s="112">
        <v>14</v>
      </c>
      <c r="E49" s="112">
        <v>4</v>
      </c>
      <c r="F49" s="112">
        <v>3</v>
      </c>
      <c r="G49" s="129"/>
      <c r="H49" s="129">
        <f t="shared" si="7"/>
        <v>2</v>
      </c>
      <c r="I49" s="129">
        <f t="shared" si="8"/>
        <v>2</v>
      </c>
      <c r="J49" s="129">
        <f t="shared" si="9"/>
        <v>3</v>
      </c>
      <c r="K49" s="65">
        <f t="shared" si="10"/>
        <v>0</v>
      </c>
      <c r="L49" s="40">
        <f t="shared" si="15"/>
        <v>21</v>
      </c>
      <c r="M49" s="40">
        <f t="shared" si="16"/>
        <v>0</v>
      </c>
      <c r="N49" s="40"/>
      <c r="Z49" s="43"/>
      <c r="AA49" s="28">
        <f t="shared" si="13"/>
        <v>7</v>
      </c>
      <c r="AB49" s="40">
        <f t="shared" si="6"/>
        <v>7</v>
      </c>
      <c r="AC49" s="40">
        <f t="shared" si="12"/>
        <v>0</v>
      </c>
    </row>
    <row r="50" spans="1:29" s="42" customFormat="1" ht="16.350000000000001" hidden="1" customHeight="1" x14ac:dyDescent="0.3">
      <c r="A50" s="96"/>
      <c r="B50" s="97" t="s">
        <v>83</v>
      </c>
      <c r="C50" s="113"/>
      <c r="D50" s="113"/>
      <c r="E50" s="113"/>
      <c r="F50" s="113"/>
      <c r="G50" s="129"/>
      <c r="H50" s="129">
        <f t="shared" si="7"/>
        <v>0</v>
      </c>
      <c r="I50" s="129">
        <f t="shared" si="8"/>
        <v>0</v>
      </c>
      <c r="J50" s="129">
        <f t="shared" si="9"/>
        <v>0</v>
      </c>
      <c r="K50" s="65">
        <f t="shared" si="10"/>
        <v>0</v>
      </c>
      <c r="L50" s="40">
        <f t="shared" si="15"/>
        <v>0</v>
      </c>
      <c r="M50" s="40">
        <f t="shared" si="16"/>
        <v>0</v>
      </c>
      <c r="N50" s="40"/>
      <c r="Z50" s="43"/>
      <c r="AA50" s="28">
        <f t="shared" si="13"/>
        <v>0</v>
      </c>
      <c r="AB50" s="40">
        <f t="shared" si="6"/>
        <v>0</v>
      </c>
      <c r="AC50" s="40">
        <f t="shared" si="12"/>
        <v>0</v>
      </c>
    </row>
    <row r="51" spans="1:29" s="42" customFormat="1" ht="16.350000000000001" hidden="1" customHeight="1" x14ac:dyDescent="0.3">
      <c r="A51" s="96"/>
      <c r="B51" s="97" t="s">
        <v>84</v>
      </c>
      <c r="C51" s="112">
        <v>4</v>
      </c>
      <c r="D51" s="113">
        <v>1</v>
      </c>
      <c r="E51" s="113"/>
      <c r="F51" s="113">
        <v>3</v>
      </c>
      <c r="G51" s="129"/>
      <c r="H51" s="129">
        <f t="shared" si="7"/>
        <v>1</v>
      </c>
      <c r="I51" s="129">
        <f t="shared" si="8"/>
        <v>1</v>
      </c>
      <c r="J51" s="129">
        <f t="shared" si="9"/>
        <v>1</v>
      </c>
      <c r="K51" s="65">
        <f t="shared" si="10"/>
        <v>0</v>
      </c>
      <c r="L51" s="40">
        <f t="shared" si="15"/>
        <v>4</v>
      </c>
      <c r="M51" s="40">
        <f t="shared" si="16"/>
        <v>0</v>
      </c>
      <c r="N51" s="40"/>
      <c r="Z51" s="43"/>
      <c r="AA51" s="28">
        <f t="shared" si="13"/>
        <v>3</v>
      </c>
      <c r="AB51" s="40">
        <f t="shared" si="6"/>
        <v>3</v>
      </c>
      <c r="AC51" s="40">
        <f t="shared" si="12"/>
        <v>0</v>
      </c>
    </row>
    <row r="52" spans="1:29" s="42" customFormat="1" ht="16.350000000000001" hidden="1" customHeight="1" x14ac:dyDescent="0.3">
      <c r="A52" s="96"/>
      <c r="B52" s="97" t="s">
        <v>85</v>
      </c>
      <c r="C52" s="113"/>
      <c r="D52" s="113"/>
      <c r="E52" s="113"/>
      <c r="F52" s="113"/>
      <c r="G52" s="129"/>
      <c r="H52" s="129">
        <f t="shared" si="7"/>
        <v>0</v>
      </c>
      <c r="I52" s="129">
        <f t="shared" si="8"/>
        <v>0</v>
      </c>
      <c r="J52" s="129">
        <f t="shared" si="9"/>
        <v>0</v>
      </c>
      <c r="K52" s="65">
        <f t="shared" si="10"/>
        <v>0</v>
      </c>
      <c r="L52" s="40">
        <f t="shared" si="15"/>
        <v>0</v>
      </c>
      <c r="M52" s="40">
        <f t="shared" si="16"/>
        <v>0</v>
      </c>
      <c r="N52" s="40"/>
      <c r="Z52" s="43"/>
      <c r="AA52" s="28">
        <f t="shared" si="13"/>
        <v>0</v>
      </c>
      <c r="AB52" s="40">
        <f t="shared" si="6"/>
        <v>0</v>
      </c>
      <c r="AC52" s="40">
        <f t="shared" si="12"/>
        <v>0</v>
      </c>
    </row>
    <row r="53" spans="1:29" s="42" customFormat="1" ht="16.350000000000001" hidden="1" customHeight="1" x14ac:dyDescent="0.3">
      <c r="A53" s="96"/>
      <c r="B53" s="98" t="s">
        <v>80</v>
      </c>
      <c r="C53" s="112">
        <v>3</v>
      </c>
      <c r="D53" s="112">
        <v>3</v>
      </c>
      <c r="E53" s="112"/>
      <c r="F53" s="112"/>
      <c r="G53" s="129"/>
      <c r="H53" s="129">
        <f t="shared" si="7"/>
        <v>0</v>
      </c>
      <c r="I53" s="129">
        <f t="shared" si="8"/>
        <v>0</v>
      </c>
      <c r="J53" s="129">
        <f t="shared" si="9"/>
        <v>0</v>
      </c>
      <c r="K53" s="65">
        <f t="shared" si="10"/>
        <v>0</v>
      </c>
      <c r="L53" s="40">
        <f t="shared" si="15"/>
        <v>3</v>
      </c>
      <c r="M53" s="40">
        <f t="shared" si="16"/>
        <v>0</v>
      </c>
      <c r="N53" s="40"/>
      <c r="Z53" s="43"/>
      <c r="AA53" s="28">
        <f t="shared" si="13"/>
        <v>0</v>
      </c>
      <c r="AB53" s="40">
        <f t="shared" si="6"/>
        <v>0</v>
      </c>
      <c r="AC53" s="40">
        <f t="shared" si="12"/>
        <v>0</v>
      </c>
    </row>
    <row r="54" spans="1:29" s="42" customFormat="1" ht="16.350000000000001" hidden="1" customHeight="1" x14ac:dyDescent="0.3">
      <c r="A54" s="96"/>
      <c r="B54" s="98" t="s">
        <v>81</v>
      </c>
      <c r="C54" s="112">
        <v>14</v>
      </c>
      <c r="D54" s="112">
        <v>10</v>
      </c>
      <c r="E54" s="112">
        <v>4</v>
      </c>
      <c r="F54" s="112"/>
      <c r="G54" s="129"/>
      <c r="H54" s="129">
        <f t="shared" si="7"/>
        <v>1</v>
      </c>
      <c r="I54" s="129">
        <f t="shared" si="8"/>
        <v>1</v>
      </c>
      <c r="J54" s="129">
        <f t="shared" si="9"/>
        <v>2</v>
      </c>
      <c r="K54" s="65">
        <f t="shared" si="10"/>
        <v>0</v>
      </c>
      <c r="L54" s="40">
        <f t="shared" si="15"/>
        <v>14</v>
      </c>
      <c r="M54" s="40">
        <f t="shared" si="16"/>
        <v>0</v>
      </c>
      <c r="N54" s="40"/>
      <c r="Z54" s="43"/>
      <c r="AA54" s="28">
        <f t="shared" si="13"/>
        <v>4</v>
      </c>
      <c r="AB54" s="40">
        <f t="shared" si="6"/>
        <v>4</v>
      </c>
      <c r="AC54" s="40">
        <f t="shared" si="12"/>
        <v>0</v>
      </c>
    </row>
    <row r="55" spans="1:29" s="42" customFormat="1" ht="30.75" hidden="1" customHeight="1" x14ac:dyDescent="0.3">
      <c r="A55" s="96">
        <v>8</v>
      </c>
      <c r="B55" s="97" t="s">
        <v>50</v>
      </c>
      <c r="C55" s="112">
        <v>35</v>
      </c>
      <c r="D55" s="112">
        <v>28</v>
      </c>
      <c r="E55" s="112">
        <v>4</v>
      </c>
      <c r="F55" s="112">
        <v>3</v>
      </c>
      <c r="G55" s="129"/>
      <c r="H55" s="129">
        <f t="shared" si="7"/>
        <v>2</v>
      </c>
      <c r="I55" s="129">
        <f t="shared" si="8"/>
        <v>2</v>
      </c>
      <c r="J55" s="129">
        <f t="shared" si="9"/>
        <v>3</v>
      </c>
      <c r="K55" s="65">
        <f t="shared" si="10"/>
        <v>0</v>
      </c>
      <c r="L55" s="40">
        <f t="shared" si="15"/>
        <v>35</v>
      </c>
      <c r="M55" s="40">
        <f t="shared" si="16"/>
        <v>0</v>
      </c>
      <c r="N55" s="40"/>
      <c r="Z55" s="43"/>
      <c r="AA55" s="28">
        <f t="shared" si="13"/>
        <v>7</v>
      </c>
      <c r="AB55" s="40">
        <f t="shared" si="6"/>
        <v>7</v>
      </c>
      <c r="AC55" s="40">
        <f t="shared" si="12"/>
        <v>0</v>
      </c>
    </row>
    <row r="56" spans="1:29" s="42" customFormat="1" ht="15.6" hidden="1" customHeight="1" x14ac:dyDescent="0.3">
      <c r="A56" s="96"/>
      <c r="B56" s="97" t="s">
        <v>83</v>
      </c>
      <c r="C56" s="113"/>
      <c r="D56" s="113"/>
      <c r="E56" s="113"/>
      <c r="F56" s="113"/>
      <c r="G56" s="129"/>
      <c r="H56" s="129">
        <f t="shared" si="7"/>
        <v>0</v>
      </c>
      <c r="I56" s="129">
        <f t="shared" si="8"/>
        <v>0</v>
      </c>
      <c r="J56" s="129">
        <f t="shared" si="9"/>
        <v>0</v>
      </c>
      <c r="K56" s="65">
        <f t="shared" si="10"/>
        <v>0</v>
      </c>
      <c r="L56" s="40">
        <f t="shared" si="15"/>
        <v>0</v>
      </c>
      <c r="M56" s="40">
        <f t="shared" si="16"/>
        <v>0</v>
      </c>
      <c r="N56" s="40"/>
      <c r="Z56" s="43"/>
      <c r="AA56" s="28">
        <f t="shared" si="13"/>
        <v>0</v>
      </c>
      <c r="AB56" s="40">
        <f t="shared" si="6"/>
        <v>0</v>
      </c>
      <c r="AC56" s="40">
        <f t="shared" si="12"/>
        <v>0</v>
      </c>
    </row>
    <row r="57" spans="1:29" s="42" customFormat="1" ht="47.25" hidden="1" x14ac:dyDescent="0.3">
      <c r="A57" s="96"/>
      <c r="B57" s="97" t="s">
        <v>84</v>
      </c>
      <c r="C57" s="112">
        <v>5</v>
      </c>
      <c r="D57" s="113">
        <v>1</v>
      </c>
      <c r="E57" s="113">
        <v>1</v>
      </c>
      <c r="F57" s="113">
        <v>3</v>
      </c>
      <c r="G57" s="129"/>
      <c r="H57" s="129">
        <f t="shared" si="7"/>
        <v>1</v>
      </c>
      <c r="I57" s="129">
        <f t="shared" si="8"/>
        <v>1</v>
      </c>
      <c r="J57" s="129">
        <f t="shared" si="9"/>
        <v>2</v>
      </c>
      <c r="K57" s="65">
        <f t="shared" si="10"/>
        <v>0</v>
      </c>
      <c r="L57" s="40">
        <f t="shared" si="15"/>
        <v>5</v>
      </c>
      <c r="M57" s="40">
        <f t="shared" si="16"/>
        <v>0</v>
      </c>
      <c r="N57" s="40"/>
      <c r="Z57" s="43"/>
      <c r="AA57" s="28">
        <f t="shared" si="13"/>
        <v>4</v>
      </c>
      <c r="AB57" s="40">
        <f t="shared" si="6"/>
        <v>4</v>
      </c>
      <c r="AC57" s="40">
        <f t="shared" si="12"/>
        <v>0</v>
      </c>
    </row>
    <row r="58" spans="1:29" s="42" customFormat="1" ht="15.6" hidden="1" customHeight="1" x14ac:dyDescent="0.3">
      <c r="A58" s="96"/>
      <c r="B58" s="97" t="s">
        <v>85</v>
      </c>
      <c r="C58" s="113"/>
      <c r="D58" s="113"/>
      <c r="E58" s="113"/>
      <c r="F58" s="113"/>
      <c r="G58" s="129"/>
      <c r="H58" s="129">
        <f t="shared" si="7"/>
        <v>0</v>
      </c>
      <c r="I58" s="129">
        <f t="shared" si="8"/>
        <v>0</v>
      </c>
      <c r="J58" s="129">
        <f t="shared" si="9"/>
        <v>0</v>
      </c>
      <c r="K58" s="65">
        <f t="shared" si="10"/>
        <v>0</v>
      </c>
      <c r="L58" s="40">
        <f t="shared" si="15"/>
        <v>0</v>
      </c>
      <c r="M58" s="40">
        <f t="shared" si="16"/>
        <v>0</v>
      </c>
      <c r="N58" s="40"/>
      <c r="Z58" s="43"/>
      <c r="AA58" s="28">
        <f t="shared" si="13"/>
        <v>0</v>
      </c>
      <c r="AB58" s="40">
        <f t="shared" si="6"/>
        <v>0</v>
      </c>
      <c r="AC58" s="40">
        <f t="shared" si="12"/>
        <v>0</v>
      </c>
    </row>
    <row r="59" spans="1:29" s="42" customFormat="1" ht="18.75" hidden="1" x14ac:dyDescent="0.3">
      <c r="A59" s="96"/>
      <c r="B59" s="98" t="s">
        <v>80</v>
      </c>
      <c r="C59" s="112">
        <v>7</v>
      </c>
      <c r="D59" s="112">
        <v>5</v>
      </c>
      <c r="E59" s="112">
        <v>2</v>
      </c>
      <c r="F59" s="112"/>
      <c r="G59" s="129"/>
      <c r="H59" s="129">
        <f t="shared" si="7"/>
        <v>1</v>
      </c>
      <c r="I59" s="129">
        <f t="shared" si="8"/>
        <v>1</v>
      </c>
      <c r="J59" s="129">
        <f t="shared" si="9"/>
        <v>0</v>
      </c>
      <c r="K59" s="65">
        <f t="shared" si="10"/>
        <v>0</v>
      </c>
      <c r="L59" s="40">
        <f t="shared" si="15"/>
        <v>7</v>
      </c>
      <c r="M59" s="40">
        <f t="shared" si="16"/>
        <v>0</v>
      </c>
      <c r="N59" s="40"/>
      <c r="Z59" s="43"/>
      <c r="AA59" s="28">
        <f t="shared" si="13"/>
        <v>2</v>
      </c>
      <c r="AB59" s="40">
        <f t="shared" si="6"/>
        <v>2</v>
      </c>
      <c r="AC59" s="40">
        <f t="shared" si="12"/>
        <v>0</v>
      </c>
    </row>
    <row r="60" spans="1:29" s="42" customFormat="1" ht="18.75" hidden="1" x14ac:dyDescent="0.3">
      <c r="A60" s="96"/>
      <c r="B60" s="98" t="s">
        <v>81</v>
      </c>
      <c r="C60" s="112">
        <v>23</v>
      </c>
      <c r="D60" s="112">
        <v>22</v>
      </c>
      <c r="E60" s="112">
        <v>1</v>
      </c>
      <c r="F60" s="112"/>
      <c r="G60" s="129"/>
      <c r="H60" s="129">
        <f t="shared" si="7"/>
        <v>0</v>
      </c>
      <c r="I60" s="129">
        <f t="shared" si="8"/>
        <v>0</v>
      </c>
      <c r="J60" s="129">
        <f t="shared" si="9"/>
        <v>1</v>
      </c>
      <c r="K60" s="65">
        <f t="shared" si="10"/>
        <v>0</v>
      </c>
      <c r="L60" s="40">
        <f t="shared" si="15"/>
        <v>23</v>
      </c>
      <c r="M60" s="40">
        <f t="shared" si="16"/>
        <v>0</v>
      </c>
      <c r="N60" s="40"/>
      <c r="Z60" s="43"/>
      <c r="AA60" s="28">
        <f t="shared" si="13"/>
        <v>1</v>
      </c>
      <c r="AB60" s="40">
        <f t="shared" si="6"/>
        <v>1</v>
      </c>
      <c r="AC60" s="40">
        <f t="shared" si="12"/>
        <v>0</v>
      </c>
    </row>
    <row r="61" spans="1:29" s="42" customFormat="1" ht="18.75" hidden="1" x14ac:dyDescent="0.3">
      <c r="A61" s="96"/>
      <c r="B61" s="99" t="s">
        <v>88</v>
      </c>
      <c r="C61" s="114"/>
      <c r="D61" s="114"/>
      <c r="E61" s="115"/>
      <c r="F61" s="115"/>
      <c r="G61" s="129"/>
      <c r="H61" s="129">
        <f t="shared" si="7"/>
        <v>0</v>
      </c>
      <c r="I61" s="129">
        <f t="shared" si="8"/>
        <v>0</v>
      </c>
      <c r="J61" s="129">
        <f t="shared" si="9"/>
        <v>0</v>
      </c>
      <c r="K61" s="65">
        <f t="shared" si="10"/>
        <v>0</v>
      </c>
      <c r="L61" s="40">
        <f t="shared" si="15"/>
        <v>0</v>
      </c>
      <c r="M61" s="40">
        <f t="shared" si="16"/>
        <v>0</v>
      </c>
      <c r="N61" s="40"/>
      <c r="Z61" s="43"/>
      <c r="AA61" s="28">
        <f t="shared" si="13"/>
        <v>0</v>
      </c>
      <c r="AB61" s="40">
        <f t="shared" si="6"/>
        <v>0</v>
      </c>
      <c r="AC61" s="40">
        <f t="shared" si="12"/>
        <v>0</v>
      </c>
    </row>
    <row r="62" spans="1:29" s="42" customFormat="1" ht="24" hidden="1" customHeight="1" x14ac:dyDescent="0.3">
      <c r="A62" s="96">
        <v>9</v>
      </c>
      <c r="B62" s="98" t="s">
        <v>89</v>
      </c>
      <c r="C62" s="112">
        <v>21</v>
      </c>
      <c r="D62" s="112">
        <v>17</v>
      </c>
      <c r="E62" s="112">
        <v>0</v>
      </c>
      <c r="F62" s="112">
        <v>4</v>
      </c>
      <c r="G62" s="129"/>
      <c r="H62" s="129">
        <f t="shared" si="7"/>
        <v>1</v>
      </c>
      <c r="I62" s="129">
        <f t="shared" si="8"/>
        <v>1</v>
      </c>
      <c r="J62" s="129">
        <f t="shared" si="9"/>
        <v>2</v>
      </c>
      <c r="K62" s="65">
        <f t="shared" si="10"/>
        <v>0</v>
      </c>
      <c r="L62" s="40">
        <f t="shared" si="15"/>
        <v>21</v>
      </c>
      <c r="M62" s="40">
        <f t="shared" si="16"/>
        <v>0</v>
      </c>
      <c r="N62" s="40"/>
      <c r="Z62" s="43"/>
      <c r="AA62" s="28">
        <f t="shared" si="13"/>
        <v>4</v>
      </c>
      <c r="AB62" s="40">
        <f t="shared" si="6"/>
        <v>4</v>
      </c>
      <c r="AC62" s="40">
        <f t="shared" si="12"/>
        <v>0</v>
      </c>
    </row>
    <row r="63" spans="1:29" s="42" customFormat="1" ht="18.75" hidden="1" x14ac:dyDescent="0.3">
      <c r="A63" s="96"/>
      <c r="B63" s="98" t="s">
        <v>83</v>
      </c>
      <c r="C63" s="112"/>
      <c r="D63" s="112"/>
      <c r="E63" s="112"/>
      <c r="F63" s="112"/>
      <c r="G63" s="129"/>
      <c r="H63" s="129">
        <f t="shared" si="7"/>
        <v>0</v>
      </c>
      <c r="I63" s="129">
        <f t="shared" si="8"/>
        <v>0</v>
      </c>
      <c r="J63" s="129">
        <f t="shared" si="9"/>
        <v>0</v>
      </c>
      <c r="K63" s="65">
        <f t="shared" si="10"/>
        <v>0</v>
      </c>
      <c r="L63" s="40">
        <f t="shared" si="15"/>
        <v>0</v>
      </c>
      <c r="M63" s="40">
        <f t="shared" si="16"/>
        <v>0</v>
      </c>
      <c r="N63" s="40"/>
      <c r="Z63" s="43"/>
      <c r="AA63" s="28">
        <f t="shared" si="13"/>
        <v>0</v>
      </c>
      <c r="AB63" s="40">
        <f t="shared" si="6"/>
        <v>0</v>
      </c>
      <c r="AC63" s="40">
        <f t="shared" si="12"/>
        <v>0</v>
      </c>
    </row>
    <row r="64" spans="1:29" s="42" customFormat="1" ht="47.25" hidden="1" x14ac:dyDescent="0.3">
      <c r="A64" s="96"/>
      <c r="B64" s="97" t="s">
        <v>84</v>
      </c>
      <c r="C64" s="112">
        <v>5</v>
      </c>
      <c r="D64" s="112">
        <v>1</v>
      </c>
      <c r="E64" s="112"/>
      <c r="F64" s="112">
        <v>4</v>
      </c>
      <c r="G64" s="129"/>
      <c r="H64" s="129">
        <f t="shared" si="7"/>
        <v>1</v>
      </c>
      <c r="I64" s="129">
        <f t="shared" si="8"/>
        <v>1</v>
      </c>
      <c r="J64" s="129">
        <f t="shared" si="9"/>
        <v>2</v>
      </c>
      <c r="K64" s="65">
        <f t="shared" si="10"/>
        <v>0</v>
      </c>
      <c r="L64" s="40">
        <f t="shared" si="15"/>
        <v>5</v>
      </c>
      <c r="M64" s="40">
        <f t="shared" si="16"/>
        <v>0</v>
      </c>
      <c r="N64" s="40"/>
      <c r="Z64" s="43"/>
      <c r="AA64" s="28">
        <f t="shared" si="13"/>
        <v>4</v>
      </c>
      <c r="AB64" s="40">
        <f t="shared" si="6"/>
        <v>4</v>
      </c>
      <c r="AC64" s="40">
        <f t="shared" si="12"/>
        <v>0</v>
      </c>
    </row>
    <row r="65" spans="1:29" s="42" customFormat="1" ht="18.75" hidden="1" x14ac:dyDescent="0.3">
      <c r="A65" s="96"/>
      <c r="B65" s="98" t="s">
        <v>85</v>
      </c>
      <c r="C65" s="112"/>
      <c r="D65" s="112"/>
      <c r="E65" s="112"/>
      <c r="F65" s="112"/>
      <c r="G65" s="129"/>
      <c r="H65" s="129">
        <f t="shared" si="7"/>
        <v>0</v>
      </c>
      <c r="I65" s="129">
        <f t="shared" si="8"/>
        <v>0</v>
      </c>
      <c r="J65" s="129">
        <f t="shared" si="9"/>
        <v>0</v>
      </c>
      <c r="K65" s="65">
        <f t="shared" si="10"/>
        <v>0</v>
      </c>
      <c r="L65" s="40">
        <f t="shared" si="15"/>
        <v>0</v>
      </c>
      <c r="M65" s="40">
        <f t="shared" si="16"/>
        <v>0</v>
      </c>
      <c r="N65" s="40"/>
      <c r="Z65" s="43"/>
      <c r="AA65" s="28">
        <f t="shared" si="13"/>
        <v>0</v>
      </c>
      <c r="AB65" s="40">
        <f t="shared" si="6"/>
        <v>0</v>
      </c>
      <c r="AC65" s="40">
        <f t="shared" si="12"/>
        <v>0</v>
      </c>
    </row>
    <row r="66" spans="1:29" s="42" customFormat="1" ht="18.75" hidden="1" x14ac:dyDescent="0.3">
      <c r="A66" s="96"/>
      <c r="B66" s="98" t="s">
        <v>80</v>
      </c>
      <c r="C66" s="112">
        <v>4</v>
      </c>
      <c r="D66" s="112">
        <v>4</v>
      </c>
      <c r="E66" s="112">
        <v>0</v>
      </c>
      <c r="F66" s="112"/>
      <c r="G66" s="129"/>
      <c r="H66" s="129">
        <f t="shared" si="7"/>
        <v>0</v>
      </c>
      <c r="I66" s="129">
        <f t="shared" si="8"/>
        <v>0</v>
      </c>
      <c r="J66" s="129">
        <f t="shared" si="9"/>
        <v>0</v>
      </c>
      <c r="K66" s="65">
        <f t="shared" si="10"/>
        <v>0</v>
      </c>
      <c r="L66" s="40">
        <f t="shared" si="15"/>
        <v>4</v>
      </c>
      <c r="M66" s="40">
        <f t="shared" si="16"/>
        <v>0</v>
      </c>
      <c r="N66" s="40"/>
      <c r="Z66" s="43"/>
      <c r="AA66" s="28">
        <f t="shared" si="13"/>
        <v>0</v>
      </c>
      <c r="AB66" s="40">
        <f t="shared" si="6"/>
        <v>0</v>
      </c>
      <c r="AC66" s="40">
        <f t="shared" si="12"/>
        <v>0</v>
      </c>
    </row>
    <row r="67" spans="1:29" s="42" customFormat="1" ht="18.75" hidden="1" x14ac:dyDescent="0.3">
      <c r="A67" s="96"/>
      <c r="B67" s="98" t="s">
        <v>81</v>
      </c>
      <c r="C67" s="112">
        <v>12</v>
      </c>
      <c r="D67" s="112">
        <v>12</v>
      </c>
      <c r="E67" s="112">
        <v>0</v>
      </c>
      <c r="F67" s="112"/>
      <c r="G67" s="129"/>
      <c r="H67" s="129">
        <f t="shared" si="7"/>
        <v>0</v>
      </c>
      <c r="I67" s="129">
        <f t="shared" si="8"/>
        <v>0</v>
      </c>
      <c r="J67" s="129">
        <f t="shared" si="9"/>
        <v>0</v>
      </c>
      <c r="K67" s="65">
        <f t="shared" si="10"/>
        <v>0</v>
      </c>
      <c r="L67" s="40">
        <f t="shared" si="15"/>
        <v>12</v>
      </c>
      <c r="M67" s="40">
        <f t="shared" si="16"/>
        <v>0</v>
      </c>
      <c r="N67" s="40"/>
      <c r="Z67" s="43"/>
      <c r="AA67" s="28">
        <f t="shared" si="13"/>
        <v>0</v>
      </c>
      <c r="AB67" s="40">
        <f t="shared" si="6"/>
        <v>0</v>
      </c>
      <c r="AC67" s="40">
        <f t="shared" si="12"/>
        <v>0</v>
      </c>
    </row>
    <row r="68" spans="1:29" s="42" customFormat="1" ht="24.6" hidden="1" customHeight="1" x14ac:dyDescent="0.3">
      <c r="A68" s="96">
        <v>10</v>
      </c>
      <c r="B68" s="98" t="s">
        <v>90</v>
      </c>
      <c r="C68" s="112">
        <v>12</v>
      </c>
      <c r="D68" s="112">
        <v>10</v>
      </c>
      <c r="E68" s="112">
        <v>0</v>
      </c>
      <c r="F68" s="112">
        <v>2</v>
      </c>
      <c r="G68" s="129"/>
      <c r="H68" s="129">
        <f t="shared" si="7"/>
        <v>1</v>
      </c>
      <c r="I68" s="129">
        <f t="shared" si="8"/>
        <v>1</v>
      </c>
      <c r="J68" s="129">
        <f t="shared" si="9"/>
        <v>0</v>
      </c>
      <c r="K68" s="65">
        <f t="shared" si="10"/>
        <v>0</v>
      </c>
      <c r="L68" s="40">
        <f t="shared" si="15"/>
        <v>12</v>
      </c>
      <c r="M68" s="40">
        <f t="shared" si="16"/>
        <v>0</v>
      </c>
      <c r="N68" s="40"/>
      <c r="Z68" s="43"/>
      <c r="AA68" s="28">
        <f t="shared" si="13"/>
        <v>2</v>
      </c>
      <c r="AB68" s="40">
        <f t="shared" si="6"/>
        <v>2</v>
      </c>
      <c r="AC68" s="40">
        <f t="shared" si="12"/>
        <v>0</v>
      </c>
    </row>
    <row r="69" spans="1:29" s="42" customFormat="1" ht="17.100000000000001" hidden="1" customHeight="1" x14ac:dyDescent="0.3">
      <c r="A69" s="96"/>
      <c r="B69" s="98" t="s">
        <v>83</v>
      </c>
      <c r="C69" s="112"/>
      <c r="D69" s="112"/>
      <c r="E69" s="112"/>
      <c r="F69" s="112"/>
      <c r="G69" s="129"/>
      <c r="H69" s="129">
        <f t="shared" si="7"/>
        <v>0</v>
      </c>
      <c r="I69" s="129">
        <f t="shared" si="8"/>
        <v>0</v>
      </c>
      <c r="J69" s="129">
        <f t="shared" si="9"/>
        <v>0</v>
      </c>
      <c r="K69" s="65">
        <f t="shared" si="10"/>
        <v>0</v>
      </c>
      <c r="L69" s="40">
        <f t="shared" si="15"/>
        <v>0</v>
      </c>
      <c r="M69" s="40">
        <f t="shared" si="16"/>
        <v>0</v>
      </c>
      <c r="N69" s="40"/>
      <c r="Z69" s="43"/>
      <c r="AA69" s="28">
        <f t="shared" si="13"/>
        <v>0</v>
      </c>
      <c r="AB69" s="40">
        <f t="shared" si="6"/>
        <v>0</v>
      </c>
      <c r="AC69" s="40">
        <f t="shared" si="12"/>
        <v>0</v>
      </c>
    </row>
    <row r="70" spans="1:29" s="42" customFormat="1" ht="17.100000000000001" hidden="1" customHeight="1" x14ac:dyDescent="0.3">
      <c r="A70" s="96"/>
      <c r="B70" s="97" t="s">
        <v>84</v>
      </c>
      <c r="C70" s="112">
        <v>3</v>
      </c>
      <c r="D70" s="112">
        <v>1</v>
      </c>
      <c r="E70" s="112"/>
      <c r="F70" s="112">
        <v>2</v>
      </c>
      <c r="G70" s="129"/>
      <c r="H70" s="129">
        <f t="shared" si="7"/>
        <v>1</v>
      </c>
      <c r="I70" s="129">
        <f t="shared" si="8"/>
        <v>1</v>
      </c>
      <c r="J70" s="129">
        <f t="shared" si="9"/>
        <v>0</v>
      </c>
      <c r="K70" s="65">
        <f t="shared" si="10"/>
        <v>0</v>
      </c>
      <c r="L70" s="40">
        <f t="shared" si="15"/>
        <v>3</v>
      </c>
      <c r="M70" s="40">
        <f t="shared" si="16"/>
        <v>0</v>
      </c>
      <c r="N70" s="40"/>
      <c r="Z70" s="43"/>
      <c r="AA70" s="28">
        <f t="shared" si="13"/>
        <v>2</v>
      </c>
      <c r="AB70" s="40">
        <f t="shared" si="6"/>
        <v>2</v>
      </c>
      <c r="AC70" s="40">
        <f t="shared" si="12"/>
        <v>0</v>
      </c>
    </row>
    <row r="71" spans="1:29" s="42" customFormat="1" ht="17.100000000000001" hidden="1" customHeight="1" x14ac:dyDescent="0.3">
      <c r="A71" s="96"/>
      <c r="B71" s="98" t="s">
        <v>85</v>
      </c>
      <c r="C71" s="112"/>
      <c r="D71" s="112"/>
      <c r="E71" s="112"/>
      <c r="F71" s="112"/>
      <c r="G71" s="129"/>
      <c r="H71" s="129">
        <f t="shared" si="7"/>
        <v>0</v>
      </c>
      <c r="I71" s="129">
        <f t="shared" si="8"/>
        <v>0</v>
      </c>
      <c r="J71" s="129">
        <f t="shared" si="9"/>
        <v>0</v>
      </c>
      <c r="K71" s="65">
        <f t="shared" si="10"/>
        <v>0</v>
      </c>
      <c r="L71" s="40">
        <f t="shared" si="15"/>
        <v>0</v>
      </c>
      <c r="M71" s="40">
        <f t="shared" si="16"/>
        <v>0</v>
      </c>
      <c r="N71" s="40"/>
      <c r="Z71" s="43"/>
      <c r="AA71" s="28">
        <f t="shared" si="13"/>
        <v>0</v>
      </c>
      <c r="AB71" s="40">
        <f t="shared" si="6"/>
        <v>0</v>
      </c>
      <c r="AC71" s="40">
        <f t="shared" si="12"/>
        <v>0</v>
      </c>
    </row>
    <row r="72" spans="1:29" s="42" customFormat="1" ht="18.75" hidden="1" x14ac:dyDescent="0.3">
      <c r="A72" s="96"/>
      <c r="B72" s="98" t="s">
        <v>80</v>
      </c>
      <c r="C72" s="112">
        <v>2</v>
      </c>
      <c r="D72" s="112">
        <v>2</v>
      </c>
      <c r="E72" s="112">
        <v>0</v>
      </c>
      <c r="F72" s="112"/>
      <c r="G72" s="129"/>
      <c r="H72" s="129">
        <f t="shared" si="7"/>
        <v>0</v>
      </c>
      <c r="I72" s="129">
        <f t="shared" si="8"/>
        <v>0</v>
      </c>
      <c r="J72" s="129">
        <f t="shared" si="9"/>
        <v>0</v>
      </c>
      <c r="K72" s="65">
        <f t="shared" si="10"/>
        <v>0</v>
      </c>
      <c r="L72" s="40">
        <f t="shared" si="15"/>
        <v>2</v>
      </c>
      <c r="M72" s="40">
        <f t="shared" si="16"/>
        <v>0</v>
      </c>
      <c r="N72" s="40"/>
      <c r="Z72" s="43"/>
      <c r="AA72" s="28">
        <f t="shared" si="13"/>
        <v>0</v>
      </c>
      <c r="AB72" s="40">
        <f t="shared" si="6"/>
        <v>0</v>
      </c>
      <c r="AC72" s="40">
        <f t="shared" si="12"/>
        <v>0</v>
      </c>
    </row>
    <row r="73" spans="1:29" s="42" customFormat="1" ht="18.75" hidden="1" x14ac:dyDescent="0.3">
      <c r="A73" s="96"/>
      <c r="B73" s="98" t="s">
        <v>81</v>
      </c>
      <c r="C73" s="112">
        <v>7</v>
      </c>
      <c r="D73" s="112">
        <v>7</v>
      </c>
      <c r="E73" s="112">
        <v>0</v>
      </c>
      <c r="F73" s="112"/>
      <c r="G73" s="129"/>
      <c r="H73" s="129">
        <f t="shared" si="7"/>
        <v>0</v>
      </c>
      <c r="I73" s="129">
        <f t="shared" si="8"/>
        <v>0</v>
      </c>
      <c r="J73" s="129">
        <f t="shared" si="9"/>
        <v>0</v>
      </c>
      <c r="K73" s="65">
        <f t="shared" si="10"/>
        <v>0</v>
      </c>
      <c r="L73" s="40">
        <f t="shared" si="15"/>
        <v>7</v>
      </c>
      <c r="M73" s="40">
        <f t="shared" si="16"/>
        <v>0</v>
      </c>
      <c r="N73" s="40"/>
      <c r="Z73" s="43"/>
      <c r="AA73" s="28">
        <f t="shared" si="13"/>
        <v>0</v>
      </c>
      <c r="AB73" s="40">
        <f t="shared" si="6"/>
        <v>0</v>
      </c>
      <c r="AC73" s="40">
        <f t="shared" si="12"/>
        <v>0</v>
      </c>
    </row>
    <row r="74" spans="1:29" s="42" customFormat="1" ht="22.35" hidden="1" customHeight="1" x14ac:dyDescent="0.3">
      <c r="A74" s="96">
        <v>11</v>
      </c>
      <c r="B74" s="98" t="s">
        <v>91</v>
      </c>
      <c r="C74" s="112">
        <v>17</v>
      </c>
      <c r="D74" s="112">
        <v>15</v>
      </c>
      <c r="E74" s="112">
        <v>0</v>
      </c>
      <c r="F74" s="112">
        <v>2</v>
      </c>
      <c r="G74" s="129"/>
      <c r="H74" s="129">
        <f t="shared" si="7"/>
        <v>1</v>
      </c>
      <c r="I74" s="129">
        <f t="shared" si="8"/>
        <v>1</v>
      </c>
      <c r="J74" s="129">
        <f t="shared" si="9"/>
        <v>0</v>
      </c>
      <c r="K74" s="65">
        <f t="shared" si="10"/>
        <v>0</v>
      </c>
      <c r="L74" s="40">
        <f t="shared" si="15"/>
        <v>17</v>
      </c>
      <c r="M74" s="40">
        <f t="shared" si="16"/>
        <v>0</v>
      </c>
      <c r="N74" s="40"/>
      <c r="Z74" s="43"/>
      <c r="AA74" s="28">
        <f t="shared" si="13"/>
        <v>2</v>
      </c>
      <c r="AB74" s="40">
        <f t="shared" si="6"/>
        <v>2</v>
      </c>
      <c r="AC74" s="40">
        <f t="shared" si="12"/>
        <v>0</v>
      </c>
    </row>
    <row r="75" spans="1:29" s="42" customFormat="1" ht="17.25" hidden="1" customHeight="1" x14ac:dyDescent="0.3">
      <c r="A75" s="96"/>
      <c r="B75" s="98" t="s">
        <v>83</v>
      </c>
      <c r="C75" s="112"/>
      <c r="D75" s="112"/>
      <c r="E75" s="112"/>
      <c r="F75" s="112"/>
      <c r="G75" s="129"/>
      <c r="H75" s="129">
        <f t="shared" si="7"/>
        <v>0</v>
      </c>
      <c r="I75" s="129">
        <f t="shared" si="8"/>
        <v>0</v>
      </c>
      <c r="J75" s="129">
        <f t="shared" si="9"/>
        <v>0</v>
      </c>
      <c r="K75" s="65">
        <f t="shared" si="10"/>
        <v>0</v>
      </c>
      <c r="L75" s="40">
        <f t="shared" si="15"/>
        <v>0</v>
      </c>
      <c r="M75" s="40">
        <f t="shared" si="16"/>
        <v>0</v>
      </c>
      <c r="N75" s="40"/>
      <c r="Z75" s="43"/>
      <c r="AA75" s="28">
        <f t="shared" si="13"/>
        <v>0</v>
      </c>
      <c r="AB75" s="40">
        <f t="shared" si="6"/>
        <v>0</v>
      </c>
      <c r="AC75" s="40">
        <f t="shared" si="12"/>
        <v>0</v>
      </c>
    </row>
    <row r="76" spans="1:29" s="42" customFormat="1" ht="17.25" hidden="1" customHeight="1" x14ac:dyDescent="0.3">
      <c r="A76" s="96"/>
      <c r="B76" s="97" t="s">
        <v>84</v>
      </c>
      <c r="C76" s="112">
        <v>3</v>
      </c>
      <c r="D76" s="112">
        <v>1</v>
      </c>
      <c r="E76" s="112"/>
      <c r="F76" s="112">
        <v>2</v>
      </c>
      <c r="G76" s="129"/>
      <c r="H76" s="129">
        <f t="shared" si="7"/>
        <v>1</v>
      </c>
      <c r="I76" s="129">
        <f t="shared" si="8"/>
        <v>1</v>
      </c>
      <c r="J76" s="129">
        <f t="shared" si="9"/>
        <v>0</v>
      </c>
      <c r="K76" s="65">
        <f t="shared" si="10"/>
        <v>0</v>
      </c>
      <c r="L76" s="40">
        <f t="shared" si="15"/>
        <v>3</v>
      </c>
      <c r="M76" s="40">
        <f t="shared" si="16"/>
        <v>0</v>
      </c>
      <c r="N76" s="40"/>
      <c r="Z76" s="43"/>
      <c r="AA76" s="28">
        <f t="shared" si="13"/>
        <v>2</v>
      </c>
      <c r="AB76" s="40">
        <f t="shared" si="6"/>
        <v>2</v>
      </c>
      <c r="AC76" s="40">
        <f t="shared" si="12"/>
        <v>0</v>
      </c>
    </row>
    <row r="77" spans="1:29" s="42" customFormat="1" ht="17.25" hidden="1" customHeight="1" x14ac:dyDescent="0.3">
      <c r="A77" s="96"/>
      <c r="B77" s="98" t="s">
        <v>85</v>
      </c>
      <c r="C77" s="112"/>
      <c r="D77" s="112"/>
      <c r="E77" s="112"/>
      <c r="F77" s="112"/>
      <c r="G77" s="129"/>
      <c r="H77" s="129">
        <f t="shared" si="7"/>
        <v>0</v>
      </c>
      <c r="I77" s="129">
        <f t="shared" si="8"/>
        <v>0</v>
      </c>
      <c r="J77" s="129">
        <f t="shared" si="9"/>
        <v>0</v>
      </c>
      <c r="K77" s="65">
        <f t="shared" si="10"/>
        <v>0</v>
      </c>
      <c r="L77" s="40">
        <f t="shared" si="15"/>
        <v>0</v>
      </c>
      <c r="M77" s="40">
        <f t="shared" si="16"/>
        <v>0</v>
      </c>
      <c r="N77" s="40"/>
      <c r="Z77" s="43"/>
      <c r="AA77" s="28">
        <f t="shared" si="13"/>
        <v>0</v>
      </c>
      <c r="AB77" s="40">
        <f t="shared" ref="AB77:AB140" si="17">G77+H77+I77+J77+K77</f>
        <v>0</v>
      </c>
      <c r="AC77" s="40">
        <f t="shared" si="12"/>
        <v>0</v>
      </c>
    </row>
    <row r="78" spans="1:29" s="42" customFormat="1" ht="18.75" hidden="1" x14ac:dyDescent="0.3">
      <c r="A78" s="96"/>
      <c r="B78" s="98" t="s">
        <v>80</v>
      </c>
      <c r="C78" s="112">
        <v>3</v>
      </c>
      <c r="D78" s="112">
        <v>3</v>
      </c>
      <c r="E78" s="112">
        <v>0</v>
      </c>
      <c r="F78" s="112"/>
      <c r="G78" s="129"/>
      <c r="H78" s="129">
        <f t="shared" ref="H78:H141" si="18">ROUND((E78+F78)/4,0)</f>
        <v>0</v>
      </c>
      <c r="I78" s="129">
        <f t="shared" ref="I78:I141" si="19">H78</f>
        <v>0</v>
      </c>
      <c r="J78" s="129">
        <f t="shared" ref="J78:J141" si="20">E78+F78-H78-I78</f>
        <v>0</v>
      </c>
      <c r="K78" s="65">
        <f t="shared" ref="K78:K141" si="21">E78+F78-H78-I78-J78</f>
        <v>0</v>
      </c>
      <c r="L78" s="40">
        <f t="shared" si="15"/>
        <v>3</v>
      </c>
      <c r="M78" s="40">
        <f t="shared" si="16"/>
        <v>0</v>
      </c>
      <c r="N78" s="40"/>
      <c r="Z78" s="43"/>
      <c r="AA78" s="28">
        <f t="shared" si="13"/>
        <v>0</v>
      </c>
      <c r="AB78" s="40">
        <f t="shared" si="17"/>
        <v>0</v>
      </c>
      <c r="AC78" s="40">
        <f t="shared" ref="AC78:AC141" si="22">AA78-AB78</f>
        <v>0</v>
      </c>
    </row>
    <row r="79" spans="1:29" s="42" customFormat="1" ht="18.75" hidden="1" x14ac:dyDescent="0.3">
      <c r="A79" s="96"/>
      <c r="B79" s="98" t="s">
        <v>81</v>
      </c>
      <c r="C79" s="112">
        <v>11</v>
      </c>
      <c r="D79" s="112">
        <v>11</v>
      </c>
      <c r="E79" s="112">
        <v>0</v>
      </c>
      <c r="F79" s="112"/>
      <c r="G79" s="129"/>
      <c r="H79" s="129">
        <f t="shared" si="18"/>
        <v>0</v>
      </c>
      <c r="I79" s="129">
        <f t="shared" si="19"/>
        <v>0</v>
      </c>
      <c r="J79" s="129">
        <f t="shared" si="20"/>
        <v>0</v>
      </c>
      <c r="K79" s="65">
        <f t="shared" si="21"/>
        <v>0</v>
      </c>
      <c r="L79" s="40">
        <f t="shared" si="15"/>
        <v>11</v>
      </c>
      <c r="M79" s="40">
        <f t="shared" si="16"/>
        <v>0</v>
      </c>
      <c r="N79" s="40"/>
      <c r="Z79" s="43"/>
      <c r="AA79" s="28">
        <f t="shared" si="13"/>
        <v>0</v>
      </c>
      <c r="AB79" s="40">
        <f t="shared" si="17"/>
        <v>0</v>
      </c>
      <c r="AC79" s="40">
        <f t="shared" si="22"/>
        <v>0</v>
      </c>
    </row>
    <row r="80" spans="1:29" s="42" customFormat="1" ht="20.85" hidden="1" customHeight="1" x14ac:dyDescent="0.3">
      <c r="A80" s="96">
        <v>12</v>
      </c>
      <c r="B80" s="98" t="s">
        <v>92</v>
      </c>
      <c r="C80" s="112">
        <v>17</v>
      </c>
      <c r="D80" s="112">
        <v>13</v>
      </c>
      <c r="E80" s="112">
        <v>1</v>
      </c>
      <c r="F80" s="112">
        <v>3</v>
      </c>
      <c r="G80" s="129"/>
      <c r="H80" s="129">
        <f t="shared" si="18"/>
        <v>1</v>
      </c>
      <c r="I80" s="129">
        <f t="shared" si="19"/>
        <v>1</v>
      </c>
      <c r="J80" s="129">
        <f t="shared" si="20"/>
        <v>2</v>
      </c>
      <c r="K80" s="65">
        <f t="shared" si="21"/>
        <v>0</v>
      </c>
      <c r="L80" s="40">
        <f t="shared" si="15"/>
        <v>17</v>
      </c>
      <c r="M80" s="40">
        <f t="shared" si="16"/>
        <v>0</v>
      </c>
      <c r="N80" s="40"/>
      <c r="Z80" s="43"/>
      <c r="AA80" s="28">
        <f t="shared" si="13"/>
        <v>4</v>
      </c>
      <c r="AB80" s="40">
        <f t="shared" si="17"/>
        <v>4</v>
      </c>
      <c r="AC80" s="40">
        <f t="shared" si="22"/>
        <v>0</v>
      </c>
    </row>
    <row r="81" spans="1:29" s="42" customFormat="1" ht="0.6" hidden="1" customHeight="1" x14ac:dyDescent="0.3">
      <c r="A81" s="96"/>
      <c r="B81" s="98" t="s">
        <v>83</v>
      </c>
      <c r="C81" s="112"/>
      <c r="D81" s="112"/>
      <c r="E81" s="112"/>
      <c r="F81" s="112"/>
      <c r="G81" s="129"/>
      <c r="H81" s="129">
        <f t="shared" si="18"/>
        <v>0</v>
      </c>
      <c r="I81" s="129">
        <f t="shared" si="19"/>
        <v>0</v>
      </c>
      <c r="J81" s="129">
        <f t="shared" si="20"/>
        <v>0</v>
      </c>
      <c r="K81" s="65">
        <f t="shared" si="21"/>
        <v>0</v>
      </c>
      <c r="L81" s="40">
        <f t="shared" si="15"/>
        <v>0</v>
      </c>
      <c r="M81" s="40">
        <f t="shared" si="16"/>
        <v>0</v>
      </c>
      <c r="N81" s="40"/>
      <c r="Z81" s="43"/>
      <c r="AA81" s="28">
        <f t="shared" si="13"/>
        <v>0</v>
      </c>
      <c r="AB81" s="40">
        <f t="shared" si="17"/>
        <v>0</v>
      </c>
      <c r="AC81" s="40">
        <f t="shared" si="22"/>
        <v>0</v>
      </c>
    </row>
    <row r="82" spans="1:29" s="42" customFormat="1" ht="47.25" hidden="1" x14ac:dyDescent="0.3">
      <c r="A82" s="96"/>
      <c r="B82" s="97" t="s">
        <v>84</v>
      </c>
      <c r="C82" s="116">
        <v>4</v>
      </c>
      <c r="D82" s="116">
        <v>1</v>
      </c>
      <c r="E82" s="116"/>
      <c r="F82" s="116">
        <v>3</v>
      </c>
      <c r="G82" s="129"/>
      <c r="H82" s="129">
        <f t="shared" si="18"/>
        <v>1</v>
      </c>
      <c r="I82" s="129">
        <f t="shared" si="19"/>
        <v>1</v>
      </c>
      <c r="J82" s="129">
        <f t="shared" si="20"/>
        <v>1</v>
      </c>
      <c r="K82" s="65">
        <f t="shared" si="21"/>
        <v>0</v>
      </c>
      <c r="L82" s="40">
        <f t="shared" si="15"/>
        <v>4</v>
      </c>
      <c r="M82" s="40">
        <f t="shared" si="16"/>
        <v>0</v>
      </c>
      <c r="N82" s="40"/>
      <c r="Z82" s="43"/>
      <c r="AA82" s="28">
        <f t="shared" si="13"/>
        <v>3</v>
      </c>
      <c r="AB82" s="40">
        <f t="shared" si="17"/>
        <v>3</v>
      </c>
      <c r="AC82" s="40">
        <f t="shared" si="22"/>
        <v>0</v>
      </c>
    </row>
    <row r="83" spans="1:29" s="42" customFormat="1" ht="18.75" hidden="1" x14ac:dyDescent="0.3">
      <c r="A83" s="96"/>
      <c r="B83" s="98" t="s">
        <v>85</v>
      </c>
      <c r="C83" s="112"/>
      <c r="D83" s="112"/>
      <c r="E83" s="112"/>
      <c r="F83" s="112"/>
      <c r="G83" s="129"/>
      <c r="H83" s="129">
        <f t="shared" si="18"/>
        <v>0</v>
      </c>
      <c r="I83" s="129">
        <f t="shared" si="19"/>
        <v>0</v>
      </c>
      <c r="J83" s="129">
        <f t="shared" si="20"/>
        <v>0</v>
      </c>
      <c r="K83" s="65">
        <f t="shared" si="21"/>
        <v>0</v>
      </c>
      <c r="L83" s="40">
        <f t="shared" si="15"/>
        <v>0</v>
      </c>
      <c r="M83" s="40">
        <f t="shared" si="16"/>
        <v>0</v>
      </c>
      <c r="N83" s="40"/>
      <c r="Z83" s="43"/>
      <c r="AA83" s="28">
        <f t="shared" ref="AA83:AA146" si="23">E83+F83</f>
        <v>0</v>
      </c>
      <c r="AB83" s="40">
        <f t="shared" si="17"/>
        <v>0</v>
      </c>
      <c r="AC83" s="40">
        <f t="shared" si="22"/>
        <v>0</v>
      </c>
    </row>
    <row r="84" spans="1:29" s="42" customFormat="1" ht="18.75" hidden="1" x14ac:dyDescent="0.3">
      <c r="A84" s="96"/>
      <c r="B84" s="98" t="s">
        <v>80</v>
      </c>
      <c r="C84" s="112">
        <v>4</v>
      </c>
      <c r="D84" s="112">
        <v>3</v>
      </c>
      <c r="E84" s="112">
        <v>1</v>
      </c>
      <c r="F84" s="112"/>
      <c r="G84" s="129"/>
      <c r="H84" s="129">
        <f t="shared" si="18"/>
        <v>0</v>
      </c>
      <c r="I84" s="129">
        <f t="shared" si="19"/>
        <v>0</v>
      </c>
      <c r="J84" s="129">
        <f t="shared" si="20"/>
        <v>1</v>
      </c>
      <c r="K84" s="65">
        <f t="shared" si="21"/>
        <v>0</v>
      </c>
      <c r="L84" s="40">
        <f t="shared" si="15"/>
        <v>4</v>
      </c>
      <c r="M84" s="40">
        <f t="shared" si="16"/>
        <v>0</v>
      </c>
      <c r="N84" s="40"/>
      <c r="Z84" s="43"/>
      <c r="AA84" s="28">
        <f t="shared" si="23"/>
        <v>1</v>
      </c>
      <c r="AB84" s="40">
        <f t="shared" si="17"/>
        <v>1</v>
      </c>
      <c r="AC84" s="40">
        <f t="shared" si="22"/>
        <v>0</v>
      </c>
    </row>
    <row r="85" spans="1:29" s="42" customFormat="1" ht="18.75" hidden="1" x14ac:dyDescent="0.3">
      <c r="A85" s="96"/>
      <c r="B85" s="98" t="s">
        <v>81</v>
      </c>
      <c r="C85" s="112">
        <v>9</v>
      </c>
      <c r="D85" s="112">
        <v>9</v>
      </c>
      <c r="E85" s="112">
        <v>0</v>
      </c>
      <c r="F85" s="112"/>
      <c r="G85" s="129"/>
      <c r="H85" s="129">
        <f t="shared" si="18"/>
        <v>0</v>
      </c>
      <c r="I85" s="129">
        <f t="shared" si="19"/>
        <v>0</v>
      </c>
      <c r="J85" s="129">
        <f t="shared" si="20"/>
        <v>0</v>
      </c>
      <c r="K85" s="65">
        <f t="shared" si="21"/>
        <v>0</v>
      </c>
      <c r="L85" s="40">
        <f t="shared" si="15"/>
        <v>9</v>
      </c>
      <c r="M85" s="40">
        <f t="shared" si="16"/>
        <v>0</v>
      </c>
      <c r="N85" s="40"/>
      <c r="Z85" s="43"/>
      <c r="AA85" s="28">
        <f t="shared" si="23"/>
        <v>0</v>
      </c>
      <c r="AB85" s="40">
        <f t="shared" si="17"/>
        <v>0</v>
      </c>
      <c r="AC85" s="40">
        <f t="shared" si="22"/>
        <v>0</v>
      </c>
    </row>
    <row r="86" spans="1:29" s="42" customFormat="1" ht="27" hidden="1" customHeight="1" x14ac:dyDescent="0.3">
      <c r="A86" s="96">
        <v>13</v>
      </c>
      <c r="B86" s="98" t="s">
        <v>65</v>
      </c>
      <c r="C86" s="112">
        <v>19</v>
      </c>
      <c r="D86" s="112">
        <v>15</v>
      </c>
      <c r="E86" s="112">
        <v>0</v>
      </c>
      <c r="F86" s="112">
        <v>4</v>
      </c>
      <c r="G86" s="129"/>
      <c r="H86" s="129">
        <f t="shared" si="18"/>
        <v>1</v>
      </c>
      <c r="I86" s="129">
        <f t="shared" si="19"/>
        <v>1</v>
      </c>
      <c r="J86" s="129">
        <f t="shared" si="20"/>
        <v>2</v>
      </c>
      <c r="K86" s="65">
        <f t="shared" si="21"/>
        <v>0</v>
      </c>
      <c r="L86" s="68">
        <f t="shared" ref="L86:Y86" si="24">SUM(L87:L91)</f>
        <v>19</v>
      </c>
      <c r="M86" s="68">
        <f t="shared" si="24"/>
        <v>0</v>
      </c>
      <c r="N86" s="68">
        <f t="shared" si="24"/>
        <v>0</v>
      </c>
      <c r="O86" s="68">
        <f t="shared" si="24"/>
        <v>0</v>
      </c>
      <c r="P86" s="68">
        <f t="shared" si="24"/>
        <v>0</v>
      </c>
      <c r="Q86" s="68">
        <f t="shared" si="24"/>
        <v>0</v>
      </c>
      <c r="R86" s="68">
        <f t="shared" si="24"/>
        <v>0</v>
      </c>
      <c r="S86" s="68">
        <f t="shared" si="24"/>
        <v>0</v>
      </c>
      <c r="T86" s="68">
        <f t="shared" si="24"/>
        <v>0</v>
      </c>
      <c r="U86" s="68">
        <f t="shared" si="24"/>
        <v>0</v>
      </c>
      <c r="V86" s="68">
        <f t="shared" si="24"/>
        <v>0</v>
      </c>
      <c r="W86" s="68">
        <f t="shared" si="24"/>
        <v>0</v>
      </c>
      <c r="X86" s="68">
        <f t="shared" si="24"/>
        <v>0</v>
      </c>
      <c r="Y86" s="68">
        <f t="shared" si="24"/>
        <v>0</v>
      </c>
      <c r="Z86" s="43"/>
      <c r="AA86" s="28">
        <f t="shared" si="23"/>
        <v>4</v>
      </c>
      <c r="AB86" s="40">
        <f t="shared" si="17"/>
        <v>4</v>
      </c>
      <c r="AC86" s="40">
        <f t="shared" si="22"/>
        <v>0</v>
      </c>
    </row>
    <row r="87" spans="1:29" s="42" customFormat="1" ht="0.6" hidden="1" customHeight="1" x14ac:dyDescent="0.3">
      <c r="A87" s="96"/>
      <c r="B87" s="98" t="s">
        <v>83</v>
      </c>
      <c r="C87" s="112"/>
      <c r="D87" s="112"/>
      <c r="E87" s="112"/>
      <c r="F87" s="112"/>
      <c r="G87" s="129"/>
      <c r="H87" s="129">
        <f t="shared" si="18"/>
        <v>0</v>
      </c>
      <c r="I87" s="129">
        <f t="shared" si="19"/>
        <v>0</v>
      </c>
      <c r="J87" s="129">
        <f t="shared" si="20"/>
        <v>0</v>
      </c>
      <c r="K87" s="65">
        <f t="shared" si="21"/>
        <v>0</v>
      </c>
      <c r="L87" s="40">
        <f t="shared" ref="L87:L118" si="25">D87+E87+F87</f>
        <v>0</v>
      </c>
      <c r="M87" s="40">
        <f t="shared" ref="M87:M118" si="26">C87-L87</f>
        <v>0</v>
      </c>
      <c r="N87" s="40"/>
      <c r="Z87" s="43"/>
      <c r="AA87" s="28">
        <f t="shared" si="23"/>
        <v>0</v>
      </c>
      <c r="AB87" s="40">
        <f t="shared" si="17"/>
        <v>0</v>
      </c>
      <c r="AC87" s="40">
        <f t="shared" si="22"/>
        <v>0</v>
      </c>
    </row>
    <row r="88" spans="1:29" s="42" customFormat="1" ht="47.25" hidden="1" x14ac:dyDescent="0.3">
      <c r="A88" s="96"/>
      <c r="B88" s="97" t="s">
        <v>84</v>
      </c>
      <c r="C88" s="112">
        <v>5</v>
      </c>
      <c r="D88" s="112">
        <v>1</v>
      </c>
      <c r="E88" s="112"/>
      <c r="F88" s="112">
        <v>4</v>
      </c>
      <c r="G88" s="129"/>
      <c r="H88" s="129">
        <f t="shared" si="18"/>
        <v>1</v>
      </c>
      <c r="I88" s="129">
        <f t="shared" si="19"/>
        <v>1</v>
      </c>
      <c r="J88" s="129">
        <f t="shared" si="20"/>
        <v>2</v>
      </c>
      <c r="K88" s="65">
        <f t="shared" si="21"/>
        <v>0</v>
      </c>
      <c r="L88" s="40">
        <f t="shared" si="25"/>
        <v>5</v>
      </c>
      <c r="M88" s="40">
        <f t="shared" si="26"/>
        <v>0</v>
      </c>
      <c r="N88" s="40"/>
      <c r="Z88" s="43"/>
      <c r="AA88" s="28">
        <f t="shared" si="23"/>
        <v>4</v>
      </c>
      <c r="AB88" s="40">
        <f t="shared" si="17"/>
        <v>4</v>
      </c>
      <c r="AC88" s="40">
        <f t="shared" si="22"/>
        <v>0</v>
      </c>
    </row>
    <row r="89" spans="1:29" s="42" customFormat="1" ht="18.75" hidden="1" x14ac:dyDescent="0.3">
      <c r="A89" s="96"/>
      <c r="B89" s="98" t="s">
        <v>85</v>
      </c>
      <c r="C89" s="112"/>
      <c r="D89" s="112"/>
      <c r="E89" s="112"/>
      <c r="F89" s="112"/>
      <c r="G89" s="129"/>
      <c r="H89" s="129">
        <f t="shared" si="18"/>
        <v>0</v>
      </c>
      <c r="I89" s="129">
        <f t="shared" si="19"/>
        <v>0</v>
      </c>
      <c r="J89" s="129">
        <f t="shared" si="20"/>
        <v>0</v>
      </c>
      <c r="K89" s="65">
        <f t="shared" si="21"/>
        <v>0</v>
      </c>
      <c r="L89" s="40">
        <f t="shared" si="25"/>
        <v>0</v>
      </c>
      <c r="M89" s="40">
        <f t="shared" si="26"/>
        <v>0</v>
      </c>
      <c r="N89" s="40"/>
      <c r="Z89" s="43"/>
      <c r="AA89" s="28">
        <f t="shared" si="23"/>
        <v>0</v>
      </c>
      <c r="AB89" s="40">
        <f t="shared" si="17"/>
        <v>0</v>
      </c>
      <c r="AC89" s="40">
        <f t="shared" si="22"/>
        <v>0</v>
      </c>
    </row>
    <row r="90" spans="1:29" s="42" customFormat="1" ht="18.75" hidden="1" x14ac:dyDescent="0.3">
      <c r="A90" s="96"/>
      <c r="B90" s="98" t="s">
        <v>80</v>
      </c>
      <c r="C90" s="112">
        <v>4</v>
      </c>
      <c r="D90" s="112">
        <v>4</v>
      </c>
      <c r="E90" s="112">
        <v>0</v>
      </c>
      <c r="F90" s="112"/>
      <c r="G90" s="129"/>
      <c r="H90" s="129">
        <f t="shared" si="18"/>
        <v>0</v>
      </c>
      <c r="I90" s="129">
        <f t="shared" si="19"/>
        <v>0</v>
      </c>
      <c r="J90" s="129">
        <f t="shared" si="20"/>
        <v>0</v>
      </c>
      <c r="K90" s="65">
        <f t="shared" si="21"/>
        <v>0</v>
      </c>
      <c r="L90" s="40">
        <f t="shared" si="25"/>
        <v>4</v>
      </c>
      <c r="M90" s="40">
        <f t="shared" si="26"/>
        <v>0</v>
      </c>
      <c r="N90" s="40"/>
      <c r="Z90" s="43"/>
      <c r="AA90" s="28">
        <f t="shared" si="23"/>
        <v>0</v>
      </c>
      <c r="AB90" s="40">
        <f t="shared" si="17"/>
        <v>0</v>
      </c>
      <c r="AC90" s="40">
        <f t="shared" si="22"/>
        <v>0</v>
      </c>
    </row>
    <row r="91" spans="1:29" s="42" customFormat="1" ht="18.75" hidden="1" x14ac:dyDescent="0.3">
      <c r="A91" s="96"/>
      <c r="B91" s="98" t="s">
        <v>81</v>
      </c>
      <c r="C91" s="112">
        <v>10</v>
      </c>
      <c r="D91" s="112">
        <v>10</v>
      </c>
      <c r="E91" s="112">
        <v>0</v>
      </c>
      <c r="F91" s="112"/>
      <c r="G91" s="129"/>
      <c r="H91" s="129">
        <f t="shared" si="18"/>
        <v>0</v>
      </c>
      <c r="I91" s="129">
        <f t="shared" si="19"/>
        <v>0</v>
      </c>
      <c r="J91" s="129">
        <f t="shared" si="20"/>
        <v>0</v>
      </c>
      <c r="K91" s="65">
        <f t="shared" si="21"/>
        <v>0</v>
      </c>
      <c r="L91" s="40">
        <f t="shared" si="25"/>
        <v>10</v>
      </c>
      <c r="M91" s="40">
        <f t="shared" si="26"/>
        <v>0</v>
      </c>
      <c r="N91" s="40"/>
      <c r="Z91" s="43"/>
      <c r="AA91" s="28">
        <f t="shared" si="23"/>
        <v>0</v>
      </c>
      <c r="AB91" s="40">
        <f t="shared" si="17"/>
        <v>0</v>
      </c>
      <c r="AC91" s="40">
        <f t="shared" si="22"/>
        <v>0</v>
      </c>
    </row>
    <row r="92" spans="1:29" s="42" customFormat="1" ht="24" hidden="1" customHeight="1" x14ac:dyDescent="0.3">
      <c r="A92" s="96">
        <v>14</v>
      </c>
      <c r="B92" s="98" t="s">
        <v>66</v>
      </c>
      <c r="C92" s="112">
        <v>15</v>
      </c>
      <c r="D92" s="112">
        <v>12</v>
      </c>
      <c r="E92" s="112">
        <v>0</v>
      </c>
      <c r="F92" s="112">
        <v>3</v>
      </c>
      <c r="G92" s="129"/>
      <c r="H92" s="129">
        <f t="shared" si="18"/>
        <v>1</v>
      </c>
      <c r="I92" s="129">
        <f t="shared" si="19"/>
        <v>1</v>
      </c>
      <c r="J92" s="129">
        <f t="shared" si="20"/>
        <v>1</v>
      </c>
      <c r="K92" s="65">
        <f t="shared" si="21"/>
        <v>0</v>
      </c>
      <c r="L92" s="40">
        <f t="shared" si="25"/>
        <v>15</v>
      </c>
      <c r="M92" s="40">
        <f t="shared" si="26"/>
        <v>0</v>
      </c>
      <c r="N92" s="40"/>
      <c r="Z92" s="43"/>
      <c r="AA92" s="28">
        <f t="shared" si="23"/>
        <v>3</v>
      </c>
      <c r="AB92" s="40">
        <f t="shared" si="17"/>
        <v>3</v>
      </c>
      <c r="AC92" s="40">
        <f t="shared" si="22"/>
        <v>0</v>
      </c>
    </row>
    <row r="93" spans="1:29" s="42" customFormat="1" ht="0.6" hidden="1" customHeight="1" x14ac:dyDescent="0.3">
      <c r="A93" s="96"/>
      <c r="B93" s="98" t="s">
        <v>83</v>
      </c>
      <c r="C93" s="112"/>
      <c r="D93" s="112"/>
      <c r="E93" s="112"/>
      <c r="F93" s="112"/>
      <c r="G93" s="129"/>
      <c r="H93" s="129">
        <f t="shared" si="18"/>
        <v>0</v>
      </c>
      <c r="I93" s="129">
        <f t="shared" si="19"/>
        <v>0</v>
      </c>
      <c r="J93" s="129">
        <f t="shared" si="20"/>
        <v>0</v>
      </c>
      <c r="K93" s="65">
        <f t="shared" si="21"/>
        <v>0</v>
      </c>
      <c r="L93" s="40">
        <f t="shared" si="25"/>
        <v>0</v>
      </c>
      <c r="M93" s="40">
        <f t="shared" si="26"/>
        <v>0</v>
      </c>
      <c r="N93" s="40"/>
      <c r="Z93" s="43"/>
      <c r="AA93" s="28">
        <f t="shared" si="23"/>
        <v>0</v>
      </c>
      <c r="AB93" s="40">
        <f t="shared" si="17"/>
        <v>0</v>
      </c>
      <c r="AC93" s="40">
        <f t="shared" si="22"/>
        <v>0</v>
      </c>
    </row>
    <row r="94" spans="1:29" s="42" customFormat="1" ht="17.100000000000001" hidden="1" customHeight="1" x14ac:dyDescent="0.3">
      <c r="A94" s="96"/>
      <c r="B94" s="97" t="s">
        <v>84</v>
      </c>
      <c r="C94" s="112">
        <v>3</v>
      </c>
      <c r="D94" s="112">
        <v>1</v>
      </c>
      <c r="E94" s="112"/>
      <c r="F94" s="112">
        <v>2</v>
      </c>
      <c r="G94" s="129"/>
      <c r="H94" s="129">
        <f t="shared" si="18"/>
        <v>1</v>
      </c>
      <c r="I94" s="129">
        <f t="shared" si="19"/>
        <v>1</v>
      </c>
      <c r="J94" s="129">
        <f t="shared" si="20"/>
        <v>0</v>
      </c>
      <c r="K94" s="65">
        <f t="shared" si="21"/>
        <v>0</v>
      </c>
      <c r="L94" s="40">
        <f t="shared" si="25"/>
        <v>3</v>
      </c>
      <c r="M94" s="40">
        <f t="shared" si="26"/>
        <v>0</v>
      </c>
      <c r="N94" s="40"/>
      <c r="Z94" s="43"/>
      <c r="AA94" s="28">
        <f t="shared" si="23"/>
        <v>2</v>
      </c>
      <c r="AB94" s="40">
        <f t="shared" si="17"/>
        <v>2</v>
      </c>
      <c r="AC94" s="40">
        <f t="shared" si="22"/>
        <v>0</v>
      </c>
    </row>
    <row r="95" spans="1:29" s="42" customFormat="1" ht="17.100000000000001" hidden="1" customHeight="1" x14ac:dyDescent="0.3">
      <c r="A95" s="96"/>
      <c r="B95" s="98" t="s">
        <v>85</v>
      </c>
      <c r="C95" s="112"/>
      <c r="D95" s="112"/>
      <c r="E95" s="112"/>
      <c r="F95" s="112"/>
      <c r="G95" s="129"/>
      <c r="H95" s="129">
        <f t="shared" si="18"/>
        <v>0</v>
      </c>
      <c r="I95" s="129">
        <f t="shared" si="19"/>
        <v>0</v>
      </c>
      <c r="J95" s="129">
        <f t="shared" si="20"/>
        <v>0</v>
      </c>
      <c r="K95" s="65">
        <f t="shared" si="21"/>
        <v>0</v>
      </c>
      <c r="L95" s="40">
        <f t="shared" si="25"/>
        <v>0</v>
      </c>
      <c r="M95" s="40">
        <f t="shared" si="26"/>
        <v>0</v>
      </c>
      <c r="N95" s="40"/>
      <c r="Z95" s="43"/>
      <c r="AA95" s="28">
        <f t="shared" si="23"/>
        <v>0</v>
      </c>
      <c r="AB95" s="40">
        <f t="shared" si="17"/>
        <v>0</v>
      </c>
      <c r="AC95" s="40">
        <f t="shared" si="22"/>
        <v>0</v>
      </c>
    </row>
    <row r="96" spans="1:29" s="42" customFormat="1" ht="18.75" hidden="1" x14ac:dyDescent="0.3">
      <c r="A96" s="96"/>
      <c r="B96" s="98" t="s">
        <v>80</v>
      </c>
      <c r="C96" s="112">
        <v>3</v>
      </c>
      <c r="D96" s="112">
        <v>3</v>
      </c>
      <c r="E96" s="112">
        <v>0</v>
      </c>
      <c r="F96" s="112"/>
      <c r="G96" s="129"/>
      <c r="H96" s="129">
        <f t="shared" si="18"/>
        <v>0</v>
      </c>
      <c r="I96" s="129">
        <f t="shared" si="19"/>
        <v>0</v>
      </c>
      <c r="J96" s="129">
        <f t="shared" si="20"/>
        <v>0</v>
      </c>
      <c r="K96" s="65">
        <f t="shared" si="21"/>
        <v>0</v>
      </c>
      <c r="L96" s="40">
        <f t="shared" si="25"/>
        <v>3</v>
      </c>
      <c r="M96" s="40">
        <f t="shared" si="26"/>
        <v>0</v>
      </c>
      <c r="N96" s="40"/>
      <c r="Z96" s="43"/>
      <c r="AA96" s="28">
        <f t="shared" si="23"/>
        <v>0</v>
      </c>
      <c r="AB96" s="40">
        <f t="shared" si="17"/>
        <v>0</v>
      </c>
      <c r="AC96" s="40">
        <f t="shared" si="22"/>
        <v>0</v>
      </c>
    </row>
    <row r="97" spans="1:29" s="42" customFormat="1" ht="18.75" hidden="1" x14ac:dyDescent="0.3">
      <c r="A97" s="96"/>
      <c r="B97" s="98" t="s">
        <v>81</v>
      </c>
      <c r="C97" s="112">
        <v>9</v>
      </c>
      <c r="D97" s="112">
        <v>8</v>
      </c>
      <c r="E97" s="112">
        <v>0</v>
      </c>
      <c r="F97" s="112">
        <v>1</v>
      </c>
      <c r="G97" s="129"/>
      <c r="H97" s="129">
        <f t="shared" si="18"/>
        <v>0</v>
      </c>
      <c r="I97" s="129">
        <f t="shared" si="19"/>
        <v>0</v>
      </c>
      <c r="J97" s="129">
        <f t="shared" si="20"/>
        <v>1</v>
      </c>
      <c r="K97" s="65">
        <f t="shared" si="21"/>
        <v>0</v>
      </c>
      <c r="L97" s="40">
        <f t="shared" si="25"/>
        <v>9</v>
      </c>
      <c r="M97" s="40">
        <f t="shared" si="26"/>
        <v>0</v>
      </c>
      <c r="N97" s="40"/>
      <c r="Z97" s="43"/>
      <c r="AA97" s="28">
        <f t="shared" si="23"/>
        <v>1</v>
      </c>
      <c r="AB97" s="40">
        <f t="shared" si="17"/>
        <v>1</v>
      </c>
      <c r="AC97" s="40">
        <f t="shared" si="22"/>
        <v>0</v>
      </c>
    </row>
    <row r="98" spans="1:29" s="42" customFormat="1" ht="23.85" hidden="1" customHeight="1" x14ac:dyDescent="0.3">
      <c r="A98" s="96">
        <v>15</v>
      </c>
      <c r="B98" s="98" t="s">
        <v>93</v>
      </c>
      <c r="C98" s="112">
        <v>17</v>
      </c>
      <c r="D98" s="112">
        <v>12</v>
      </c>
      <c r="E98" s="112">
        <v>2</v>
      </c>
      <c r="F98" s="112">
        <v>3</v>
      </c>
      <c r="G98" s="129"/>
      <c r="H98" s="129">
        <f t="shared" si="18"/>
        <v>1</v>
      </c>
      <c r="I98" s="129">
        <f t="shared" si="19"/>
        <v>1</v>
      </c>
      <c r="J98" s="129">
        <f t="shared" si="20"/>
        <v>3</v>
      </c>
      <c r="K98" s="65">
        <f t="shared" si="21"/>
        <v>0</v>
      </c>
      <c r="L98" s="40">
        <f t="shared" si="25"/>
        <v>17</v>
      </c>
      <c r="M98" s="40">
        <f t="shared" si="26"/>
        <v>0</v>
      </c>
      <c r="N98" s="40"/>
      <c r="Z98" s="43"/>
      <c r="AA98" s="28">
        <f t="shared" si="23"/>
        <v>5</v>
      </c>
      <c r="AB98" s="40">
        <f t="shared" si="17"/>
        <v>5</v>
      </c>
      <c r="AC98" s="40">
        <f t="shared" si="22"/>
        <v>0</v>
      </c>
    </row>
    <row r="99" spans="1:29" s="42" customFormat="1" ht="16.350000000000001" hidden="1" customHeight="1" x14ac:dyDescent="0.3">
      <c r="A99" s="96"/>
      <c r="B99" s="98" t="s">
        <v>83</v>
      </c>
      <c r="C99" s="112"/>
      <c r="D99" s="112"/>
      <c r="E99" s="112"/>
      <c r="F99" s="112"/>
      <c r="G99" s="129"/>
      <c r="H99" s="129">
        <f t="shared" si="18"/>
        <v>0</v>
      </c>
      <c r="I99" s="129">
        <f t="shared" si="19"/>
        <v>0</v>
      </c>
      <c r="J99" s="129">
        <f t="shared" si="20"/>
        <v>0</v>
      </c>
      <c r="K99" s="65">
        <f t="shared" si="21"/>
        <v>0</v>
      </c>
      <c r="L99" s="40">
        <f t="shared" si="25"/>
        <v>0</v>
      </c>
      <c r="M99" s="40">
        <f t="shared" si="26"/>
        <v>0</v>
      </c>
      <c r="N99" s="40"/>
      <c r="Z99" s="43"/>
      <c r="AA99" s="28">
        <f t="shared" si="23"/>
        <v>0</v>
      </c>
      <c r="AB99" s="40">
        <f t="shared" si="17"/>
        <v>0</v>
      </c>
      <c r="AC99" s="40">
        <f t="shared" si="22"/>
        <v>0</v>
      </c>
    </row>
    <row r="100" spans="1:29" s="42" customFormat="1" ht="16.350000000000001" hidden="1" customHeight="1" x14ac:dyDescent="0.3">
      <c r="A100" s="96"/>
      <c r="B100" s="97" t="s">
        <v>84</v>
      </c>
      <c r="C100" s="112">
        <v>3</v>
      </c>
      <c r="D100" s="112"/>
      <c r="E100" s="112">
        <v>1</v>
      </c>
      <c r="F100" s="112">
        <v>2</v>
      </c>
      <c r="G100" s="129"/>
      <c r="H100" s="129">
        <f t="shared" si="18"/>
        <v>1</v>
      </c>
      <c r="I100" s="129">
        <f t="shared" si="19"/>
        <v>1</v>
      </c>
      <c r="J100" s="129">
        <f t="shared" si="20"/>
        <v>1</v>
      </c>
      <c r="K100" s="65">
        <f t="shared" si="21"/>
        <v>0</v>
      </c>
      <c r="L100" s="40">
        <f t="shared" si="25"/>
        <v>3</v>
      </c>
      <c r="M100" s="40">
        <f t="shared" si="26"/>
        <v>0</v>
      </c>
      <c r="N100" s="40"/>
      <c r="Z100" s="43"/>
      <c r="AA100" s="28">
        <f t="shared" si="23"/>
        <v>3</v>
      </c>
      <c r="AB100" s="40">
        <f t="shared" si="17"/>
        <v>3</v>
      </c>
      <c r="AC100" s="40">
        <f t="shared" si="22"/>
        <v>0</v>
      </c>
    </row>
    <row r="101" spans="1:29" s="42" customFormat="1" ht="16.350000000000001" hidden="1" customHeight="1" x14ac:dyDescent="0.3">
      <c r="A101" s="96"/>
      <c r="B101" s="98" t="s">
        <v>85</v>
      </c>
      <c r="C101" s="112"/>
      <c r="D101" s="112"/>
      <c r="E101" s="112"/>
      <c r="F101" s="112"/>
      <c r="G101" s="129"/>
      <c r="H101" s="129">
        <f t="shared" si="18"/>
        <v>0</v>
      </c>
      <c r="I101" s="129">
        <f t="shared" si="19"/>
        <v>0</v>
      </c>
      <c r="J101" s="129">
        <f t="shared" si="20"/>
        <v>0</v>
      </c>
      <c r="K101" s="65">
        <f t="shared" si="21"/>
        <v>0</v>
      </c>
      <c r="L101" s="40">
        <f t="shared" si="25"/>
        <v>0</v>
      </c>
      <c r="M101" s="40">
        <f t="shared" si="26"/>
        <v>0</v>
      </c>
      <c r="N101" s="40"/>
      <c r="Z101" s="43"/>
      <c r="AA101" s="28">
        <f t="shared" si="23"/>
        <v>0</v>
      </c>
      <c r="AB101" s="40">
        <f t="shared" si="17"/>
        <v>0</v>
      </c>
      <c r="AC101" s="40">
        <f t="shared" si="22"/>
        <v>0</v>
      </c>
    </row>
    <row r="102" spans="1:29" s="42" customFormat="1" ht="16.350000000000001" hidden="1" customHeight="1" x14ac:dyDescent="0.3">
      <c r="A102" s="96"/>
      <c r="B102" s="98" t="s">
        <v>80</v>
      </c>
      <c r="C102" s="112">
        <v>3</v>
      </c>
      <c r="D102" s="112">
        <v>2</v>
      </c>
      <c r="E102" s="112">
        <v>1</v>
      </c>
      <c r="F102" s="112"/>
      <c r="G102" s="129"/>
      <c r="H102" s="129">
        <f t="shared" si="18"/>
        <v>0</v>
      </c>
      <c r="I102" s="129">
        <f t="shared" si="19"/>
        <v>0</v>
      </c>
      <c r="J102" s="129">
        <f t="shared" si="20"/>
        <v>1</v>
      </c>
      <c r="K102" s="65">
        <f t="shared" si="21"/>
        <v>0</v>
      </c>
      <c r="L102" s="40">
        <f t="shared" si="25"/>
        <v>3</v>
      </c>
      <c r="M102" s="40">
        <f t="shared" si="26"/>
        <v>0</v>
      </c>
      <c r="N102" s="40"/>
      <c r="Z102" s="43"/>
      <c r="AA102" s="28">
        <f t="shared" si="23"/>
        <v>1</v>
      </c>
      <c r="AB102" s="40">
        <f t="shared" si="17"/>
        <v>1</v>
      </c>
      <c r="AC102" s="40">
        <f t="shared" si="22"/>
        <v>0</v>
      </c>
    </row>
    <row r="103" spans="1:29" s="42" customFormat="1" ht="16.350000000000001" hidden="1" customHeight="1" x14ac:dyDescent="0.3">
      <c r="A103" s="96"/>
      <c r="B103" s="98" t="s">
        <v>81</v>
      </c>
      <c r="C103" s="112">
        <v>11</v>
      </c>
      <c r="D103" s="112">
        <v>10</v>
      </c>
      <c r="E103" s="112">
        <v>0</v>
      </c>
      <c r="F103" s="112">
        <v>1</v>
      </c>
      <c r="G103" s="129"/>
      <c r="H103" s="129">
        <f t="shared" si="18"/>
        <v>0</v>
      </c>
      <c r="I103" s="129">
        <f t="shared" si="19"/>
        <v>0</v>
      </c>
      <c r="J103" s="129">
        <f t="shared" si="20"/>
        <v>1</v>
      </c>
      <c r="K103" s="65">
        <f t="shared" si="21"/>
        <v>0</v>
      </c>
      <c r="L103" s="40">
        <f t="shared" si="25"/>
        <v>11</v>
      </c>
      <c r="M103" s="40">
        <f t="shared" si="26"/>
        <v>0</v>
      </c>
      <c r="N103" s="40"/>
      <c r="Z103" s="43"/>
      <c r="AA103" s="28">
        <f t="shared" si="23"/>
        <v>1</v>
      </c>
      <c r="AB103" s="40">
        <f t="shared" si="17"/>
        <v>1</v>
      </c>
      <c r="AC103" s="40">
        <f t="shared" si="22"/>
        <v>0</v>
      </c>
    </row>
    <row r="104" spans="1:29" s="42" customFormat="1" ht="24.75" hidden="1" customHeight="1" x14ac:dyDescent="0.3">
      <c r="A104" s="96">
        <v>16</v>
      </c>
      <c r="B104" s="98" t="s">
        <v>94</v>
      </c>
      <c r="C104" s="116">
        <v>16</v>
      </c>
      <c r="D104" s="116">
        <v>12</v>
      </c>
      <c r="E104" s="116">
        <v>1</v>
      </c>
      <c r="F104" s="116">
        <v>3</v>
      </c>
      <c r="G104" s="129"/>
      <c r="H104" s="129">
        <f t="shared" si="18"/>
        <v>1</v>
      </c>
      <c r="I104" s="129">
        <f t="shared" si="19"/>
        <v>1</v>
      </c>
      <c r="J104" s="129">
        <f t="shared" si="20"/>
        <v>2</v>
      </c>
      <c r="K104" s="65">
        <f t="shared" si="21"/>
        <v>0</v>
      </c>
      <c r="L104" s="40">
        <f t="shared" si="25"/>
        <v>16</v>
      </c>
      <c r="M104" s="40">
        <f t="shared" si="26"/>
        <v>0</v>
      </c>
      <c r="N104" s="40"/>
      <c r="Z104" s="43"/>
      <c r="AA104" s="28">
        <f t="shared" si="23"/>
        <v>4</v>
      </c>
      <c r="AB104" s="40">
        <f t="shared" si="17"/>
        <v>4</v>
      </c>
      <c r="AC104" s="40">
        <f t="shared" si="22"/>
        <v>0</v>
      </c>
    </row>
    <row r="105" spans="1:29" s="42" customFormat="1" ht="0.6" hidden="1" customHeight="1" x14ac:dyDescent="0.3">
      <c r="A105" s="96"/>
      <c r="B105" s="98" t="s">
        <v>83</v>
      </c>
      <c r="C105" s="112"/>
      <c r="D105" s="112"/>
      <c r="E105" s="112"/>
      <c r="F105" s="112"/>
      <c r="G105" s="129"/>
      <c r="H105" s="129">
        <f t="shared" si="18"/>
        <v>0</v>
      </c>
      <c r="I105" s="129">
        <f t="shared" si="19"/>
        <v>0</v>
      </c>
      <c r="J105" s="129">
        <f t="shared" si="20"/>
        <v>0</v>
      </c>
      <c r="K105" s="65">
        <f t="shared" si="21"/>
        <v>0</v>
      </c>
      <c r="L105" s="40">
        <f t="shared" si="25"/>
        <v>0</v>
      </c>
      <c r="M105" s="40">
        <f t="shared" si="26"/>
        <v>0</v>
      </c>
      <c r="N105" s="40"/>
      <c r="Z105" s="43"/>
      <c r="AA105" s="28">
        <f t="shared" si="23"/>
        <v>0</v>
      </c>
      <c r="AB105" s="40">
        <f t="shared" si="17"/>
        <v>0</v>
      </c>
      <c r="AC105" s="40">
        <f t="shared" si="22"/>
        <v>0</v>
      </c>
    </row>
    <row r="106" spans="1:29" s="42" customFormat="1" ht="16.350000000000001" hidden="1" customHeight="1" x14ac:dyDescent="0.3">
      <c r="A106" s="96"/>
      <c r="B106" s="97" t="s">
        <v>84</v>
      </c>
      <c r="C106" s="112">
        <v>4</v>
      </c>
      <c r="D106" s="112">
        <v>1</v>
      </c>
      <c r="E106" s="112"/>
      <c r="F106" s="112">
        <v>3</v>
      </c>
      <c r="G106" s="129"/>
      <c r="H106" s="129">
        <f t="shared" si="18"/>
        <v>1</v>
      </c>
      <c r="I106" s="129">
        <f t="shared" si="19"/>
        <v>1</v>
      </c>
      <c r="J106" s="129">
        <f t="shared" si="20"/>
        <v>1</v>
      </c>
      <c r="K106" s="65">
        <f t="shared" si="21"/>
        <v>0</v>
      </c>
      <c r="L106" s="40">
        <f t="shared" si="25"/>
        <v>4</v>
      </c>
      <c r="M106" s="40">
        <f t="shared" si="26"/>
        <v>0</v>
      </c>
      <c r="N106" s="40"/>
      <c r="Z106" s="43"/>
      <c r="AA106" s="28">
        <f t="shared" si="23"/>
        <v>3</v>
      </c>
      <c r="AB106" s="40">
        <f t="shared" si="17"/>
        <v>3</v>
      </c>
      <c r="AC106" s="40">
        <f t="shared" si="22"/>
        <v>0</v>
      </c>
    </row>
    <row r="107" spans="1:29" s="42" customFormat="1" ht="16.350000000000001" hidden="1" customHeight="1" x14ac:dyDescent="0.3">
      <c r="A107" s="96"/>
      <c r="B107" s="98" t="s">
        <v>85</v>
      </c>
      <c r="C107" s="112"/>
      <c r="D107" s="112"/>
      <c r="E107" s="112"/>
      <c r="F107" s="112"/>
      <c r="G107" s="129"/>
      <c r="H107" s="129">
        <f t="shared" si="18"/>
        <v>0</v>
      </c>
      <c r="I107" s="129">
        <f t="shared" si="19"/>
        <v>0</v>
      </c>
      <c r="J107" s="129">
        <f t="shared" si="20"/>
        <v>0</v>
      </c>
      <c r="K107" s="65">
        <f t="shared" si="21"/>
        <v>0</v>
      </c>
      <c r="L107" s="40">
        <f t="shared" si="25"/>
        <v>0</v>
      </c>
      <c r="M107" s="40">
        <f t="shared" si="26"/>
        <v>0</v>
      </c>
      <c r="N107" s="40"/>
      <c r="Z107" s="43"/>
      <c r="AA107" s="28">
        <f t="shared" si="23"/>
        <v>0</v>
      </c>
      <c r="AB107" s="40">
        <f t="shared" si="17"/>
        <v>0</v>
      </c>
      <c r="AC107" s="40">
        <f t="shared" si="22"/>
        <v>0</v>
      </c>
    </row>
    <row r="108" spans="1:29" s="42" customFormat="1" ht="16.350000000000001" hidden="1" customHeight="1" x14ac:dyDescent="0.3">
      <c r="A108" s="96"/>
      <c r="B108" s="98" t="s">
        <v>80</v>
      </c>
      <c r="C108" s="112">
        <v>3</v>
      </c>
      <c r="D108" s="112">
        <v>2</v>
      </c>
      <c r="E108" s="112">
        <v>1</v>
      </c>
      <c r="F108" s="112"/>
      <c r="G108" s="129"/>
      <c r="H108" s="129">
        <f t="shared" si="18"/>
        <v>0</v>
      </c>
      <c r="I108" s="129">
        <f t="shared" si="19"/>
        <v>0</v>
      </c>
      <c r="J108" s="129">
        <f t="shared" si="20"/>
        <v>1</v>
      </c>
      <c r="K108" s="65">
        <f t="shared" si="21"/>
        <v>0</v>
      </c>
      <c r="L108" s="40">
        <f t="shared" si="25"/>
        <v>3</v>
      </c>
      <c r="M108" s="40">
        <f t="shared" si="26"/>
        <v>0</v>
      </c>
      <c r="N108" s="40"/>
      <c r="Z108" s="43"/>
      <c r="AA108" s="28">
        <f t="shared" si="23"/>
        <v>1</v>
      </c>
      <c r="AB108" s="40">
        <f t="shared" si="17"/>
        <v>1</v>
      </c>
      <c r="AC108" s="40">
        <f t="shared" si="22"/>
        <v>0</v>
      </c>
    </row>
    <row r="109" spans="1:29" s="42" customFormat="1" ht="16.350000000000001" hidden="1" customHeight="1" x14ac:dyDescent="0.3">
      <c r="A109" s="96"/>
      <c r="B109" s="98" t="s">
        <v>81</v>
      </c>
      <c r="C109" s="112">
        <v>9</v>
      </c>
      <c r="D109" s="112">
        <v>9</v>
      </c>
      <c r="E109" s="112">
        <v>0</v>
      </c>
      <c r="F109" s="112"/>
      <c r="G109" s="129"/>
      <c r="H109" s="129">
        <f t="shared" si="18"/>
        <v>0</v>
      </c>
      <c r="I109" s="129">
        <f t="shared" si="19"/>
        <v>0</v>
      </c>
      <c r="J109" s="129">
        <f t="shared" si="20"/>
        <v>0</v>
      </c>
      <c r="K109" s="65">
        <f t="shared" si="21"/>
        <v>0</v>
      </c>
      <c r="L109" s="40">
        <f t="shared" si="25"/>
        <v>9</v>
      </c>
      <c r="M109" s="40">
        <f t="shared" si="26"/>
        <v>0</v>
      </c>
      <c r="N109" s="40"/>
      <c r="Z109" s="43"/>
      <c r="AA109" s="28">
        <f t="shared" si="23"/>
        <v>0</v>
      </c>
      <c r="AB109" s="40">
        <f t="shared" si="17"/>
        <v>0</v>
      </c>
      <c r="AC109" s="40">
        <f t="shared" si="22"/>
        <v>0</v>
      </c>
    </row>
    <row r="110" spans="1:29" s="42" customFormat="1" ht="23.85" hidden="1" customHeight="1" x14ac:dyDescent="0.3">
      <c r="A110" s="96">
        <v>17</v>
      </c>
      <c r="B110" s="98" t="s">
        <v>95</v>
      </c>
      <c r="C110" s="112">
        <v>16</v>
      </c>
      <c r="D110" s="112">
        <v>12</v>
      </c>
      <c r="E110" s="112">
        <v>1</v>
      </c>
      <c r="F110" s="112">
        <v>3</v>
      </c>
      <c r="G110" s="129"/>
      <c r="H110" s="129">
        <f t="shared" si="18"/>
        <v>1</v>
      </c>
      <c r="I110" s="129">
        <f t="shared" si="19"/>
        <v>1</v>
      </c>
      <c r="J110" s="129">
        <f t="shared" si="20"/>
        <v>2</v>
      </c>
      <c r="K110" s="65">
        <f t="shared" si="21"/>
        <v>0</v>
      </c>
      <c r="L110" s="40">
        <f t="shared" si="25"/>
        <v>16</v>
      </c>
      <c r="M110" s="40">
        <f t="shared" si="26"/>
        <v>0</v>
      </c>
      <c r="N110" s="40"/>
      <c r="Z110" s="43"/>
      <c r="AA110" s="28">
        <f t="shared" si="23"/>
        <v>4</v>
      </c>
      <c r="AB110" s="40">
        <f t="shared" si="17"/>
        <v>4</v>
      </c>
      <c r="AC110" s="40">
        <f t="shared" si="22"/>
        <v>0</v>
      </c>
    </row>
    <row r="111" spans="1:29" s="42" customFormat="1" ht="0.6" hidden="1" customHeight="1" x14ac:dyDescent="0.3">
      <c r="A111" s="96"/>
      <c r="B111" s="98" t="s">
        <v>83</v>
      </c>
      <c r="C111" s="112"/>
      <c r="D111" s="112"/>
      <c r="E111" s="112"/>
      <c r="F111" s="112"/>
      <c r="G111" s="129"/>
      <c r="H111" s="129">
        <f t="shared" si="18"/>
        <v>0</v>
      </c>
      <c r="I111" s="129">
        <f t="shared" si="19"/>
        <v>0</v>
      </c>
      <c r="J111" s="129">
        <f t="shared" si="20"/>
        <v>0</v>
      </c>
      <c r="K111" s="65">
        <f t="shared" si="21"/>
        <v>0</v>
      </c>
      <c r="L111" s="40">
        <f t="shared" si="25"/>
        <v>0</v>
      </c>
      <c r="M111" s="40">
        <f t="shared" si="26"/>
        <v>0</v>
      </c>
      <c r="N111" s="40"/>
      <c r="Z111" s="43"/>
      <c r="AA111" s="28">
        <f t="shared" si="23"/>
        <v>0</v>
      </c>
      <c r="AB111" s="40">
        <f t="shared" si="17"/>
        <v>0</v>
      </c>
      <c r="AC111" s="40">
        <f t="shared" si="22"/>
        <v>0</v>
      </c>
    </row>
    <row r="112" spans="1:29" s="42" customFormat="1" ht="16.350000000000001" hidden="1" customHeight="1" x14ac:dyDescent="0.3">
      <c r="A112" s="96"/>
      <c r="B112" s="97" t="s">
        <v>84</v>
      </c>
      <c r="C112" s="112">
        <v>4</v>
      </c>
      <c r="D112" s="112">
        <v>1</v>
      </c>
      <c r="E112" s="112"/>
      <c r="F112" s="112">
        <v>3</v>
      </c>
      <c r="G112" s="129"/>
      <c r="H112" s="129">
        <f t="shared" si="18"/>
        <v>1</v>
      </c>
      <c r="I112" s="129">
        <f t="shared" si="19"/>
        <v>1</v>
      </c>
      <c r="J112" s="129">
        <f t="shared" si="20"/>
        <v>1</v>
      </c>
      <c r="K112" s="65">
        <f t="shared" si="21"/>
        <v>0</v>
      </c>
      <c r="L112" s="40">
        <f t="shared" si="25"/>
        <v>4</v>
      </c>
      <c r="M112" s="40">
        <f t="shared" si="26"/>
        <v>0</v>
      </c>
      <c r="N112" s="40"/>
      <c r="Z112" s="43"/>
      <c r="AA112" s="28">
        <f t="shared" si="23"/>
        <v>3</v>
      </c>
      <c r="AB112" s="40">
        <f t="shared" si="17"/>
        <v>3</v>
      </c>
      <c r="AC112" s="40">
        <f t="shared" si="22"/>
        <v>0</v>
      </c>
    </row>
    <row r="113" spans="1:29" s="42" customFormat="1" ht="16.350000000000001" hidden="1" customHeight="1" x14ac:dyDescent="0.3">
      <c r="A113" s="96"/>
      <c r="B113" s="98" t="s">
        <v>85</v>
      </c>
      <c r="C113" s="112"/>
      <c r="D113" s="112"/>
      <c r="E113" s="112"/>
      <c r="F113" s="112"/>
      <c r="G113" s="129"/>
      <c r="H113" s="129">
        <f t="shared" si="18"/>
        <v>0</v>
      </c>
      <c r="I113" s="129">
        <f t="shared" si="19"/>
        <v>0</v>
      </c>
      <c r="J113" s="129">
        <f t="shared" si="20"/>
        <v>0</v>
      </c>
      <c r="K113" s="65">
        <f t="shared" si="21"/>
        <v>0</v>
      </c>
      <c r="L113" s="40">
        <f t="shared" si="25"/>
        <v>0</v>
      </c>
      <c r="M113" s="40">
        <f t="shared" si="26"/>
        <v>0</v>
      </c>
      <c r="N113" s="40"/>
      <c r="Z113" s="43"/>
      <c r="AA113" s="28">
        <f t="shared" si="23"/>
        <v>0</v>
      </c>
      <c r="AB113" s="40">
        <f t="shared" si="17"/>
        <v>0</v>
      </c>
      <c r="AC113" s="40">
        <f t="shared" si="22"/>
        <v>0</v>
      </c>
    </row>
    <row r="114" spans="1:29" s="42" customFormat="1" ht="16.350000000000001" hidden="1" customHeight="1" x14ac:dyDescent="0.3">
      <c r="A114" s="96"/>
      <c r="B114" s="98" t="s">
        <v>80</v>
      </c>
      <c r="C114" s="112">
        <v>3</v>
      </c>
      <c r="D114" s="112">
        <v>2</v>
      </c>
      <c r="E114" s="112">
        <v>1</v>
      </c>
      <c r="F114" s="112"/>
      <c r="G114" s="129"/>
      <c r="H114" s="129">
        <f t="shared" si="18"/>
        <v>0</v>
      </c>
      <c r="I114" s="129">
        <f t="shared" si="19"/>
        <v>0</v>
      </c>
      <c r="J114" s="129">
        <f t="shared" si="20"/>
        <v>1</v>
      </c>
      <c r="K114" s="65">
        <f t="shared" si="21"/>
        <v>0</v>
      </c>
      <c r="L114" s="40">
        <f t="shared" si="25"/>
        <v>3</v>
      </c>
      <c r="M114" s="40">
        <f t="shared" si="26"/>
        <v>0</v>
      </c>
      <c r="N114" s="40"/>
      <c r="Z114" s="43"/>
      <c r="AA114" s="28">
        <f t="shared" si="23"/>
        <v>1</v>
      </c>
      <c r="AB114" s="40">
        <f t="shared" si="17"/>
        <v>1</v>
      </c>
      <c r="AC114" s="40">
        <f t="shared" si="22"/>
        <v>0</v>
      </c>
    </row>
    <row r="115" spans="1:29" s="42" customFormat="1" ht="16.350000000000001" hidden="1" customHeight="1" x14ac:dyDescent="0.3">
      <c r="A115" s="96"/>
      <c r="B115" s="98" t="s">
        <v>81</v>
      </c>
      <c r="C115" s="112">
        <v>9</v>
      </c>
      <c r="D115" s="112">
        <v>9</v>
      </c>
      <c r="E115" s="112">
        <v>0</v>
      </c>
      <c r="F115" s="112"/>
      <c r="G115" s="129"/>
      <c r="H115" s="129">
        <f t="shared" si="18"/>
        <v>0</v>
      </c>
      <c r="I115" s="129">
        <f t="shared" si="19"/>
        <v>0</v>
      </c>
      <c r="J115" s="129">
        <f t="shared" si="20"/>
        <v>0</v>
      </c>
      <c r="K115" s="65">
        <f t="shared" si="21"/>
        <v>0</v>
      </c>
      <c r="L115" s="40">
        <f t="shared" si="25"/>
        <v>9</v>
      </c>
      <c r="M115" s="40">
        <f t="shared" si="26"/>
        <v>0</v>
      </c>
      <c r="N115" s="40"/>
      <c r="Z115" s="43"/>
      <c r="AA115" s="28">
        <f t="shared" si="23"/>
        <v>0</v>
      </c>
      <c r="AB115" s="40">
        <f t="shared" si="17"/>
        <v>0</v>
      </c>
      <c r="AC115" s="40">
        <f t="shared" si="22"/>
        <v>0</v>
      </c>
    </row>
    <row r="116" spans="1:29" s="42" customFormat="1" ht="16.350000000000001" hidden="1" customHeight="1" x14ac:dyDescent="0.3">
      <c r="A116" s="96"/>
      <c r="B116" s="98" t="s">
        <v>96</v>
      </c>
      <c r="C116" s="114"/>
      <c r="D116" s="114"/>
      <c r="E116" s="115"/>
      <c r="F116" s="115"/>
      <c r="G116" s="129"/>
      <c r="H116" s="129">
        <f t="shared" si="18"/>
        <v>0</v>
      </c>
      <c r="I116" s="129">
        <f t="shared" si="19"/>
        <v>0</v>
      </c>
      <c r="J116" s="129">
        <f t="shared" si="20"/>
        <v>0</v>
      </c>
      <c r="K116" s="65">
        <f t="shared" si="21"/>
        <v>0</v>
      </c>
      <c r="L116" s="40">
        <f t="shared" si="25"/>
        <v>0</v>
      </c>
      <c r="M116" s="40">
        <f t="shared" si="26"/>
        <v>0</v>
      </c>
      <c r="N116" s="40"/>
      <c r="Z116" s="43"/>
      <c r="AA116" s="28">
        <f t="shared" si="23"/>
        <v>0</v>
      </c>
      <c r="AB116" s="40">
        <f t="shared" si="17"/>
        <v>0</v>
      </c>
      <c r="AC116" s="40">
        <f t="shared" si="22"/>
        <v>0</v>
      </c>
    </row>
    <row r="117" spans="1:29" s="42" customFormat="1" ht="22.35" hidden="1" customHeight="1" x14ac:dyDescent="0.3">
      <c r="A117" s="96">
        <v>18</v>
      </c>
      <c r="B117" s="98" t="s">
        <v>51</v>
      </c>
      <c r="C117" s="114">
        <v>31</v>
      </c>
      <c r="D117" s="114">
        <v>26</v>
      </c>
      <c r="E117" s="114">
        <v>2</v>
      </c>
      <c r="F117" s="114">
        <v>3</v>
      </c>
      <c r="G117" s="129"/>
      <c r="H117" s="129">
        <f t="shared" si="18"/>
        <v>1</v>
      </c>
      <c r="I117" s="129">
        <f t="shared" si="19"/>
        <v>1</v>
      </c>
      <c r="J117" s="129">
        <f t="shared" si="20"/>
        <v>3</v>
      </c>
      <c r="K117" s="65">
        <f t="shared" si="21"/>
        <v>0</v>
      </c>
      <c r="L117" s="40">
        <f t="shared" si="25"/>
        <v>31</v>
      </c>
      <c r="M117" s="40">
        <f t="shared" si="26"/>
        <v>0</v>
      </c>
      <c r="N117" s="40"/>
      <c r="Z117" s="43"/>
      <c r="AA117" s="28">
        <f t="shared" si="23"/>
        <v>5</v>
      </c>
      <c r="AB117" s="40">
        <f t="shared" si="17"/>
        <v>5</v>
      </c>
      <c r="AC117" s="40">
        <f t="shared" si="22"/>
        <v>0</v>
      </c>
    </row>
    <row r="118" spans="1:29" s="42" customFormat="1" ht="16.350000000000001" hidden="1" customHeight="1" x14ac:dyDescent="0.3">
      <c r="A118" s="96"/>
      <c r="B118" s="100" t="s">
        <v>83</v>
      </c>
      <c r="C118" s="113"/>
      <c r="D118" s="113"/>
      <c r="E118" s="113"/>
      <c r="F118" s="113"/>
      <c r="G118" s="129"/>
      <c r="H118" s="129">
        <f t="shared" si="18"/>
        <v>0</v>
      </c>
      <c r="I118" s="129">
        <f t="shared" si="19"/>
        <v>0</v>
      </c>
      <c r="J118" s="129">
        <f t="shared" si="20"/>
        <v>0</v>
      </c>
      <c r="K118" s="65">
        <f t="shared" si="21"/>
        <v>0</v>
      </c>
      <c r="L118" s="40">
        <f t="shared" si="25"/>
        <v>0</v>
      </c>
      <c r="M118" s="40">
        <f t="shared" si="26"/>
        <v>0</v>
      </c>
      <c r="N118" s="40"/>
      <c r="Z118" s="43"/>
      <c r="AA118" s="28">
        <f t="shared" si="23"/>
        <v>0</v>
      </c>
      <c r="AB118" s="40">
        <f t="shared" si="17"/>
        <v>0</v>
      </c>
      <c r="AC118" s="40">
        <f t="shared" si="22"/>
        <v>0</v>
      </c>
    </row>
    <row r="119" spans="1:29" s="42" customFormat="1" ht="16.350000000000001" hidden="1" customHeight="1" x14ac:dyDescent="0.3">
      <c r="A119" s="96"/>
      <c r="B119" s="100" t="s">
        <v>134</v>
      </c>
      <c r="C119" s="113">
        <v>4</v>
      </c>
      <c r="D119" s="113">
        <v>1</v>
      </c>
      <c r="E119" s="113"/>
      <c r="F119" s="113">
        <v>3</v>
      </c>
      <c r="G119" s="129"/>
      <c r="H119" s="129">
        <f t="shared" si="18"/>
        <v>1</v>
      </c>
      <c r="I119" s="129">
        <f t="shared" si="19"/>
        <v>1</v>
      </c>
      <c r="J119" s="129">
        <f t="shared" si="20"/>
        <v>1</v>
      </c>
      <c r="K119" s="65">
        <f t="shared" si="21"/>
        <v>0</v>
      </c>
      <c r="L119" s="40">
        <f t="shared" ref="L119:L150" si="27">D119+E119+F119</f>
        <v>4</v>
      </c>
      <c r="M119" s="40">
        <f t="shared" ref="M119:M150" si="28">C119-L119</f>
        <v>0</v>
      </c>
      <c r="N119" s="40"/>
      <c r="Z119" s="43"/>
      <c r="AA119" s="28">
        <f t="shared" si="23"/>
        <v>3</v>
      </c>
      <c r="AB119" s="40">
        <f t="shared" si="17"/>
        <v>3</v>
      </c>
      <c r="AC119" s="40">
        <f t="shared" si="22"/>
        <v>0</v>
      </c>
    </row>
    <row r="120" spans="1:29" s="42" customFormat="1" ht="16.350000000000001" hidden="1" customHeight="1" x14ac:dyDescent="0.3">
      <c r="A120" s="96"/>
      <c r="B120" s="100" t="s">
        <v>85</v>
      </c>
      <c r="C120" s="113"/>
      <c r="D120" s="113"/>
      <c r="E120" s="113"/>
      <c r="F120" s="113"/>
      <c r="G120" s="129"/>
      <c r="H120" s="129">
        <f t="shared" si="18"/>
        <v>0</v>
      </c>
      <c r="I120" s="129">
        <f t="shared" si="19"/>
        <v>0</v>
      </c>
      <c r="J120" s="129">
        <f t="shared" si="20"/>
        <v>0</v>
      </c>
      <c r="K120" s="65">
        <f t="shared" si="21"/>
        <v>0</v>
      </c>
      <c r="L120" s="40">
        <f t="shared" si="27"/>
        <v>0</v>
      </c>
      <c r="M120" s="40">
        <f t="shared" si="28"/>
        <v>0</v>
      </c>
      <c r="N120" s="40"/>
      <c r="Z120" s="43"/>
      <c r="AA120" s="28">
        <f t="shared" si="23"/>
        <v>0</v>
      </c>
      <c r="AB120" s="40">
        <f t="shared" si="17"/>
        <v>0</v>
      </c>
      <c r="AC120" s="40">
        <f t="shared" si="22"/>
        <v>0</v>
      </c>
    </row>
    <row r="121" spans="1:29" s="42" customFormat="1" ht="16.350000000000001" hidden="1" customHeight="1" x14ac:dyDescent="0.3">
      <c r="A121" s="96"/>
      <c r="B121" s="100" t="s">
        <v>80</v>
      </c>
      <c r="C121" s="113">
        <v>3</v>
      </c>
      <c r="D121" s="113">
        <v>3</v>
      </c>
      <c r="E121" s="113">
        <v>0</v>
      </c>
      <c r="F121" s="113"/>
      <c r="G121" s="129"/>
      <c r="H121" s="129">
        <f t="shared" si="18"/>
        <v>0</v>
      </c>
      <c r="I121" s="129">
        <f t="shared" si="19"/>
        <v>0</v>
      </c>
      <c r="J121" s="129">
        <f t="shared" si="20"/>
        <v>0</v>
      </c>
      <c r="K121" s="65">
        <f t="shared" si="21"/>
        <v>0</v>
      </c>
      <c r="L121" s="40">
        <f t="shared" si="27"/>
        <v>3</v>
      </c>
      <c r="M121" s="40">
        <f t="shared" si="28"/>
        <v>0</v>
      </c>
      <c r="N121" s="40"/>
      <c r="Z121" s="43"/>
      <c r="AA121" s="28">
        <f t="shared" si="23"/>
        <v>0</v>
      </c>
      <c r="AB121" s="40">
        <f t="shared" si="17"/>
        <v>0</v>
      </c>
      <c r="AC121" s="40">
        <f t="shared" si="22"/>
        <v>0</v>
      </c>
    </row>
    <row r="122" spans="1:29" s="42" customFormat="1" ht="16.350000000000001" hidden="1" customHeight="1" x14ac:dyDescent="0.3">
      <c r="A122" s="96"/>
      <c r="B122" s="100" t="s">
        <v>81</v>
      </c>
      <c r="C122" s="113">
        <v>24</v>
      </c>
      <c r="D122" s="113">
        <v>22</v>
      </c>
      <c r="E122" s="113">
        <v>2</v>
      </c>
      <c r="F122" s="113">
        <v>0</v>
      </c>
      <c r="G122" s="129"/>
      <c r="H122" s="129">
        <f t="shared" si="18"/>
        <v>1</v>
      </c>
      <c r="I122" s="129">
        <f t="shared" si="19"/>
        <v>1</v>
      </c>
      <c r="J122" s="129">
        <f t="shared" si="20"/>
        <v>0</v>
      </c>
      <c r="K122" s="65">
        <f t="shared" si="21"/>
        <v>0</v>
      </c>
      <c r="L122" s="40">
        <f t="shared" si="27"/>
        <v>24</v>
      </c>
      <c r="M122" s="40">
        <f t="shared" si="28"/>
        <v>0</v>
      </c>
      <c r="N122" s="40"/>
      <c r="Z122" s="43"/>
      <c r="AA122" s="28">
        <f t="shared" si="23"/>
        <v>2</v>
      </c>
      <c r="AB122" s="40">
        <f t="shared" si="17"/>
        <v>2</v>
      </c>
      <c r="AC122" s="40">
        <f t="shared" si="22"/>
        <v>0</v>
      </c>
    </row>
    <row r="123" spans="1:29" s="69" customFormat="1" ht="19.350000000000001" hidden="1" customHeight="1" x14ac:dyDescent="0.3">
      <c r="A123" s="96">
        <v>19</v>
      </c>
      <c r="B123" s="98" t="s">
        <v>97</v>
      </c>
      <c r="C123" s="112">
        <v>36</v>
      </c>
      <c r="D123" s="112">
        <v>28</v>
      </c>
      <c r="E123" s="112">
        <v>5</v>
      </c>
      <c r="F123" s="112">
        <v>3</v>
      </c>
      <c r="G123" s="129"/>
      <c r="H123" s="129">
        <f t="shared" si="18"/>
        <v>2</v>
      </c>
      <c r="I123" s="129">
        <f t="shared" si="19"/>
        <v>2</v>
      </c>
      <c r="J123" s="129">
        <f t="shared" si="20"/>
        <v>4</v>
      </c>
      <c r="K123" s="65">
        <f t="shared" si="21"/>
        <v>0</v>
      </c>
      <c r="L123" s="40">
        <f t="shared" si="27"/>
        <v>36</v>
      </c>
      <c r="M123" s="40">
        <f t="shared" si="28"/>
        <v>0</v>
      </c>
      <c r="N123" s="40"/>
      <c r="Z123" s="43"/>
      <c r="AA123" s="28">
        <f t="shared" si="23"/>
        <v>8</v>
      </c>
      <c r="AB123" s="40">
        <f t="shared" si="17"/>
        <v>8</v>
      </c>
      <c r="AC123" s="40">
        <f t="shared" si="22"/>
        <v>0</v>
      </c>
    </row>
    <row r="124" spans="1:29" s="42" customFormat="1" ht="0.6" hidden="1" customHeight="1" x14ac:dyDescent="0.3">
      <c r="A124" s="96"/>
      <c r="B124" s="100" t="s">
        <v>83</v>
      </c>
      <c r="C124" s="113"/>
      <c r="D124" s="113"/>
      <c r="E124" s="113"/>
      <c r="F124" s="113"/>
      <c r="G124" s="129"/>
      <c r="H124" s="129">
        <f t="shared" si="18"/>
        <v>0</v>
      </c>
      <c r="I124" s="129">
        <f t="shared" si="19"/>
        <v>0</v>
      </c>
      <c r="J124" s="129">
        <f t="shared" si="20"/>
        <v>0</v>
      </c>
      <c r="K124" s="65">
        <f t="shared" si="21"/>
        <v>0</v>
      </c>
      <c r="L124" s="40">
        <f t="shared" si="27"/>
        <v>0</v>
      </c>
      <c r="M124" s="40">
        <f t="shared" si="28"/>
        <v>0</v>
      </c>
      <c r="N124" s="40"/>
      <c r="Z124" s="43"/>
      <c r="AA124" s="28">
        <f t="shared" si="23"/>
        <v>0</v>
      </c>
      <c r="AB124" s="40">
        <f t="shared" si="17"/>
        <v>0</v>
      </c>
      <c r="AC124" s="40">
        <f t="shared" si="22"/>
        <v>0</v>
      </c>
    </row>
    <row r="125" spans="1:29" s="42" customFormat="1" ht="16.350000000000001" hidden="1" customHeight="1" x14ac:dyDescent="0.3">
      <c r="A125" s="96"/>
      <c r="B125" s="100" t="s">
        <v>134</v>
      </c>
      <c r="C125" s="113">
        <v>4</v>
      </c>
      <c r="D125" s="113">
        <v>1</v>
      </c>
      <c r="E125" s="113"/>
      <c r="F125" s="113">
        <v>3</v>
      </c>
      <c r="G125" s="129"/>
      <c r="H125" s="129">
        <f t="shared" si="18"/>
        <v>1</v>
      </c>
      <c r="I125" s="129">
        <f t="shared" si="19"/>
        <v>1</v>
      </c>
      <c r="J125" s="129">
        <f t="shared" si="20"/>
        <v>1</v>
      </c>
      <c r="K125" s="65">
        <f t="shared" si="21"/>
        <v>0</v>
      </c>
      <c r="L125" s="40">
        <f t="shared" si="27"/>
        <v>4</v>
      </c>
      <c r="M125" s="40">
        <f t="shared" si="28"/>
        <v>0</v>
      </c>
      <c r="N125" s="40"/>
      <c r="Z125" s="43"/>
      <c r="AA125" s="28">
        <f t="shared" si="23"/>
        <v>3</v>
      </c>
      <c r="AB125" s="40">
        <f t="shared" si="17"/>
        <v>3</v>
      </c>
      <c r="AC125" s="40">
        <f t="shared" si="22"/>
        <v>0</v>
      </c>
    </row>
    <row r="126" spans="1:29" s="42" customFormat="1" ht="16.350000000000001" hidden="1" customHeight="1" x14ac:dyDescent="0.3">
      <c r="A126" s="96"/>
      <c r="B126" s="100" t="s">
        <v>85</v>
      </c>
      <c r="C126" s="113"/>
      <c r="D126" s="113"/>
      <c r="E126" s="113"/>
      <c r="F126" s="113"/>
      <c r="G126" s="129"/>
      <c r="H126" s="129">
        <f t="shared" si="18"/>
        <v>0</v>
      </c>
      <c r="I126" s="129">
        <f t="shared" si="19"/>
        <v>0</v>
      </c>
      <c r="J126" s="129">
        <f t="shared" si="20"/>
        <v>0</v>
      </c>
      <c r="K126" s="65">
        <f t="shared" si="21"/>
        <v>0</v>
      </c>
      <c r="L126" s="40">
        <f t="shared" si="27"/>
        <v>0</v>
      </c>
      <c r="M126" s="40">
        <f t="shared" si="28"/>
        <v>0</v>
      </c>
      <c r="N126" s="40"/>
      <c r="Z126" s="43"/>
      <c r="AA126" s="28">
        <f t="shared" si="23"/>
        <v>0</v>
      </c>
      <c r="AB126" s="40">
        <f t="shared" si="17"/>
        <v>0</v>
      </c>
      <c r="AC126" s="40">
        <f t="shared" si="22"/>
        <v>0</v>
      </c>
    </row>
    <row r="127" spans="1:29" s="42" customFormat="1" ht="16.350000000000001" hidden="1" customHeight="1" x14ac:dyDescent="0.3">
      <c r="A127" s="96"/>
      <c r="B127" s="100" t="s">
        <v>80</v>
      </c>
      <c r="C127" s="113">
        <v>4</v>
      </c>
      <c r="D127" s="113">
        <v>4</v>
      </c>
      <c r="E127" s="113">
        <v>0</v>
      </c>
      <c r="F127" s="113"/>
      <c r="G127" s="129"/>
      <c r="H127" s="129">
        <f t="shared" si="18"/>
        <v>0</v>
      </c>
      <c r="I127" s="129">
        <f t="shared" si="19"/>
        <v>0</v>
      </c>
      <c r="J127" s="129">
        <f t="shared" si="20"/>
        <v>0</v>
      </c>
      <c r="K127" s="65">
        <f t="shared" si="21"/>
        <v>0</v>
      </c>
      <c r="L127" s="40">
        <f t="shared" si="27"/>
        <v>4</v>
      </c>
      <c r="M127" s="40">
        <f t="shared" si="28"/>
        <v>0</v>
      </c>
      <c r="N127" s="40"/>
      <c r="Z127" s="43"/>
      <c r="AA127" s="28">
        <f t="shared" si="23"/>
        <v>0</v>
      </c>
      <c r="AB127" s="40">
        <f t="shared" si="17"/>
        <v>0</v>
      </c>
      <c r="AC127" s="40">
        <f t="shared" si="22"/>
        <v>0</v>
      </c>
    </row>
    <row r="128" spans="1:29" s="42" customFormat="1" ht="0.6" hidden="1" customHeight="1" x14ac:dyDescent="0.3">
      <c r="A128" s="96"/>
      <c r="B128" s="100" t="s">
        <v>81</v>
      </c>
      <c r="C128" s="113">
        <v>28</v>
      </c>
      <c r="D128" s="113">
        <v>23</v>
      </c>
      <c r="E128" s="113">
        <v>5</v>
      </c>
      <c r="F128" s="113">
        <v>0</v>
      </c>
      <c r="G128" s="129"/>
      <c r="H128" s="129">
        <f t="shared" si="18"/>
        <v>1</v>
      </c>
      <c r="I128" s="129">
        <f t="shared" si="19"/>
        <v>1</v>
      </c>
      <c r="J128" s="129">
        <f t="shared" si="20"/>
        <v>3</v>
      </c>
      <c r="K128" s="65">
        <f t="shared" si="21"/>
        <v>0</v>
      </c>
      <c r="L128" s="40">
        <f t="shared" si="27"/>
        <v>28</v>
      </c>
      <c r="M128" s="40">
        <f t="shared" si="28"/>
        <v>0</v>
      </c>
      <c r="N128" s="40"/>
      <c r="Z128" s="43"/>
      <c r="AA128" s="28">
        <f t="shared" si="23"/>
        <v>5</v>
      </c>
      <c r="AB128" s="40">
        <f t="shared" si="17"/>
        <v>5</v>
      </c>
      <c r="AC128" s="40">
        <f t="shared" si="22"/>
        <v>0</v>
      </c>
    </row>
    <row r="129" spans="1:29" s="69" customFormat="1" ht="23.1" hidden="1" customHeight="1" x14ac:dyDescent="0.3">
      <c r="A129" s="96">
        <v>20</v>
      </c>
      <c r="B129" s="98" t="s">
        <v>98</v>
      </c>
      <c r="C129" s="112">
        <v>34</v>
      </c>
      <c r="D129" s="112">
        <v>28</v>
      </c>
      <c r="E129" s="112">
        <v>3</v>
      </c>
      <c r="F129" s="112">
        <v>3</v>
      </c>
      <c r="G129" s="129"/>
      <c r="H129" s="129">
        <f t="shared" si="18"/>
        <v>2</v>
      </c>
      <c r="I129" s="129">
        <f t="shared" si="19"/>
        <v>2</v>
      </c>
      <c r="J129" s="129">
        <f t="shared" si="20"/>
        <v>2</v>
      </c>
      <c r="K129" s="65">
        <f t="shared" si="21"/>
        <v>0</v>
      </c>
      <c r="L129" s="40">
        <f t="shared" si="27"/>
        <v>34</v>
      </c>
      <c r="M129" s="40">
        <f t="shared" si="28"/>
        <v>0</v>
      </c>
      <c r="N129" s="40"/>
      <c r="Z129" s="43"/>
      <c r="AA129" s="28">
        <f t="shared" si="23"/>
        <v>6</v>
      </c>
      <c r="AB129" s="40">
        <f t="shared" si="17"/>
        <v>6</v>
      </c>
      <c r="AC129" s="40">
        <f t="shared" si="22"/>
        <v>0</v>
      </c>
    </row>
    <row r="130" spans="1:29" s="42" customFormat="1" ht="16.350000000000001" hidden="1" customHeight="1" x14ac:dyDescent="0.3">
      <c r="A130" s="96"/>
      <c r="B130" s="100" t="s">
        <v>83</v>
      </c>
      <c r="C130" s="113"/>
      <c r="D130" s="113"/>
      <c r="E130" s="113"/>
      <c r="F130" s="113"/>
      <c r="G130" s="129"/>
      <c r="H130" s="129">
        <f t="shared" si="18"/>
        <v>0</v>
      </c>
      <c r="I130" s="129">
        <f t="shared" si="19"/>
        <v>0</v>
      </c>
      <c r="J130" s="129">
        <f t="shared" si="20"/>
        <v>0</v>
      </c>
      <c r="K130" s="65">
        <f t="shared" si="21"/>
        <v>0</v>
      </c>
      <c r="L130" s="40">
        <f t="shared" si="27"/>
        <v>0</v>
      </c>
      <c r="M130" s="40">
        <f t="shared" si="28"/>
        <v>0</v>
      </c>
      <c r="N130" s="40"/>
      <c r="Z130" s="43"/>
      <c r="AA130" s="28">
        <f t="shared" si="23"/>
        <v>0</v>
      </c>
      <c r="AB130" s="40">
        <f t="shared" si="17"/>
        <v>0</v>
      </c>
      <c r="AC130" s="40">
        <f t="shared" si="22"/>
        <v>0</v>
      </c>
    </row>
    <row r="131" spans="1:29" s="42" customFormat="1" ht="16.350000000000001" hidden="1" customHeight="1" x14ac:dyDescent="0.3">
      <c r="A131" s="96"/>
      <c r="B131" s="100" t="s">
        <v>134</v>
      </c>
      <c r="C131" s="113">
        <v>5</v>
      </c>
      <c r="D131" s="113">
        <v>1</v>
      </c>
      <c r="E131" s="113">
        <v>1</v>
      </c>
      <c r="F131" s="113">
        <v>3</v>
      </c>
      <c r="G131" s="129"/>
      <c r="H131" s="129">
        <f t="shared" si="18"/>
        <v>1</v>
      </c>
      <c r="I131" s="129">
        <f t="shared" si="19"/>
        <v>1</v>
      </c>
      <c r="J131" s="129">
        <f t="shared" si="20"/>
        <v>2</v>
      </c>
      <c r="K131" s="65">
        <f t="shared" si="21"/>
        <v>0</v>
      </c>
      <c r="L131" s="40">
        <f t="shared" si="27"/>
        <v>5</v>
      </c>
      <c r="M131" s="40">
        <f t="shared" si="28"/>
        <v>0</v>
      </c>
      <c r="N131" s="40"/>
      <c r="Z131" s="43"/>
      <c r="AA131" s="28">
        <f t="shared" si="23"/>
        <v>4</v>
      </c>
      <c r="AB131" s="40">
        <f t="shared" si="17"/>
        <v>4</v>
      </c>
      <c r="AC131" s="40">
        <f t="shared" si="22"/>
        <v>0</v>
      </c>
    </row>
    <row r="132" spans="1:29" s="42" customFormat="1" ht="16.350000000000001" hidden="1" customHeight="1" x14ac:dyDescent="0.3">
      <c r="A132" s="96"/>
      <c r="B132" s="100" t="s">
        <v>85</v>
      </c>
      <c r="C132" s="113"/>
      <c r="D132" s="113"/>
      <c r="E132" s="113"/>
      <c r="F132" s="113"/>
      <c r="G132" s="129"/>
      <c r="H132" s="129">
        <f t="shared" si="18"/>
        <v>0</v>
      </c>
      <c r="I132" s="129">
        <f t="shared" si="19"/>
        <v>0</v>
      </c>
      <c r="J132" s="129">
        <f t="shared" si="20"/>
        <v>0</v>
      </c>
      <c r="K132" s="65">
        <f t="shared" si="21"/>
        <v>0</v>
      </c>
      <c r="L132" s="40">
        <f t="shared" si="27"/>
        <v>0</v>
      </c>
      <c r="M132" s="40">
        <f t="shared" si="28"/>
        <v>0</v>
      </c>
      <c r="N132" s="40"/>
      <c r="Z132" s="43"/>
      <c r="AA132" s="28">
        <f t="shared" si="23"/>
        <v>0</v>
      </c>
      <c r="AB132" s="40">
        <f t="shared" si="17"/>
        <v>0</v>
      </c>
      <c r="AC132" s="40">
        <f t="shared" si="22"/>
        <v>0</v>
      </c>
    </row>
    <row r="133" spans="1:29" s="42" customFormat="1" ht="16.350000000000001" hidden="1" customHeight="1" x14ac:dyDescent="0.3">
      <c r="A133" s="96"/>
      <c r="B133" s="100" t="s">
        <v>80</v>
      </c>
      <c r="C133" s="113">
        <v>4</v>
      </c>
      <c r="D133" s="113">
        <v>4</v>
      </c>
      <c r="E133" s="113">
        <v>0</v>
      </c>
      <c r="F133" s="113"/>
      <c r="G133" s="129"/>
      <c r="H133" s="129">
        <f t="shared" si="18"/>
        <v>0</v>
      </c>
      <c r="I133" s="129">
        <f t="shared" si="19"/>
        <v>0</v>
      </c>
      <c r="J133" s="129">
        <f t="shared" si="20"/>
        <v>0</v>
      </c>
      <c r="K133" s="65">
        <f t="shared" si="21"/>
        <v>0</v>
      </c>
      <c r="L133" s="40">
        <f t="shared" si="27"/>
        <v>4</v>
      </c>
      <c r="M133" s="40">
        <f t="shared" si="28"/>
        <v>0</v>
      </c>
      <c r="N133" s="40"/>
      <c r="Z133" s="43"/>
      <c r="AA133" s="28">
        <f t="shared" si="23"/>
        <v>0</v>
      </c>
      <c r="AB133" s="40">
        <f t="shared" si="17"/>
        <v>0</v>
      </c>
      <c r="AC133" s="40">
        <f t="shared" si="22"/>
        <v>0</v>
      </c>
    </row>
    <row r="134" spans="1:29" s="42" customFormat="1" ht="16.350000000000001" hidden="1" customHeight="1" x14ac:dyDescent="0.3">
      <c r="A134" s="96"/>
      <c r="B134" s="100" t="s">
        <v>81</v>
      </c>
      <c r="C134" s="113">
        <v>25</v>
      </c>
      <c r="D134" s="113">
        <v>23</v>
      </c>
      <c r="E134" s="113">
        <v>2</v>
      </c>
      <c r="F134" s="113">
        <v>0</v>
      </c>
      <c r="G134" s="129"/>
      <c r="H134" s="129">
        <f t="shared" si="18"/>
        <v>1</v>
      </c>
      <c r="I134" s="129">
        <f t="shared" si="19"/>
        <v>1</v>
      </c>
      <c r="J134" s="129">
        <f t="shared" si="20"/>
        <v>0</v>
      </c>
      <c r="K134" s="65">
        <f t="shared" si="21"/>
        <v>0</v>
      </c>
      <c r="L134" s="40">
        <f t="shared" si="27"/>
        <v>25</v>
      </c>
      <c r="M134" s="40">
        <f t="shared" si="28"/>
        <v>0</v>
      </c>
      <c r="N134" s="40"/>
      <c r="Z134" s="43"/>
      <c r="AA134" s="28">
        <f t="shared" si="23"/>
        <v>2</v>
      </c>
      <c r="AB134" s="40">
        <f t="shared" si="17"/>
        <v>2</v>
      </c>
      <c r="AC134" s="40">
        <f t="shared" si="22"/>
        <v>0</v>
      </c>
    </row>
    <row r="135" spans="1:29" s="70" customFormat="1" ht="24" hidden="1" customHeight="1" x14ac:dyDescent="0.3">
      <c r="A135" s="53">
        <v>21</v>
      </c>
      <c r="B135" s="98" t="s">
        <v>99</v>
      </c>
      <c r="C135" s="112">
        <v>39</v>
      </c>
      <c r="D135" s="112">
        <v>31</v>
      </c>
      <c r="E135" s="112">
        <v>6</v>
      </c>
      <c r="F135" s="112">
        <v>2</v>
      </c>
      <c r="G135" s="129"/>
      <c r="H135" s="129">
        <f t="shared" si="18"/>
        <v>2</v>
      </c>
      <c r="I135" s="129">
        <f t="shared" si="19"/>
        <v>2</v>
      </c>
      <c r="J135" s="129">
        <f t="shared" si="20"/>
        <v>4</v>
      </c>
      <c r="K135" s="65">
        <f t="shared" si="21"/>
        <v>0</v>
      </c>
      <c r="L135" s="40">
        <f t="shared" si="27"/>
        <v>39</v>
      </c>
      <c r="M135" s="40">
        <f t="shared" si="28"/>
        <v>0</v>
      </c>
      <c r="N135" s="40"/>
      <c r="P135" s="71"/>
      <c r="Q135" s="71"/>
      <c r="R135" s="71"/>
      <c r="S135" s="71"/>
      <c r="Z135" s="43"/>
      <c r="AA135" s="28">
        <f t="shared" si="23"/>
        <v>8</v>
      </c>
      <c r="AB135" s="40">
        <f t="shared" si="17"/>
        <v>8</v>
      </c>
      <c r="AC135" s="40">
        <f t="shared" si="22"/>
        <v>0</v>
      </c>
    </row>
    <row r="136" spans="1:29" s="42" customFormat="1" ht="16.350000000000001" hidden="1" customHeight="1" x14ac:dyDescent="0.3">
      <c r="A136" s="96"/>
      <c r="B136" s="100" t="s">
        <v>83</v>
      </c>
      <c r="C136" s="113"/>
      <c r="D136" s="113"/>
      <c r="E136" s="113"/>
      <c r="F136" s="113"/>
      <c r="G136" s="129"/>
      <c r="H136" s="129">
        <f t="shared" si="18"/>
        <v>0</v>
      </c>
      <c r="I136" s="129">
        <f t="shared" si="19"/>
        <v>0</v>
      </c>
      <c r="J136" s="129">
        <f t="shared" si="20"/>
        <v>0</v>
      </c>
      <c r="K136" s="65">
        <f t="shared" si="21"/>
        <v>0</v>
      </c>
      <c r="L136" s="40">
        <f t="shared" si="27"/>
        <v>0</v>
      </c>
      <c r="M136" s="40">
        <f t="shared" si="28"/>
        <v>0</v>
      </c>
      <c r="N136" s="40"/>
      <c r="Z136" s="43"/>
      <c r="AA136" s="28">
        <f t="shared" si="23"/>
        <v>0</v>
      </c>
      <c r="AB136" s="40">
        <f t="shared" si="17"/>
        <v>0</v>
      </c>
      <c r="AC136" s="40">
        <f t="shared" si="22"/>
        <v>0</v>
      </c>
    </row>
    <row r="137" spans="1:29" s="42" customFormat="1" ht="16.350000000000001" hidden="1" customHeight="1" x14ac:dyDescent="0.3">
      <c r="A137" s="96"/>
      <c r="B137" s="100" t="s">
        <v>134</v>
      </c>
      <c r="C137" s="113">
        <v>3</v>
      </c>
      <c r="D137" s="113">
        <v>1</v>
      </c>
      <c r="E137" s="113"/>
      <c r="F137" s="113">
        <v>2</v>
      </c>
      <c r="G137" s="129"/>
      <c r="H137" s="129">
        <f t="shared" si="18"/>
        <v>1</v>
      </c>
      <c r="I137" s="129">
        <f t="shared" si="19"/>
        <v>1</v>
      </c>
      <c r="J137" s="129">
        <f t="shared" si="20"/>
        <v>0</v>
      </c>
      <c r="K137" s="65">
        <f t="shared" si="21"/>
        <v>0</v>
      </c>
      <c r="L137" s="40">
        <f t="shared" si="27"/>
        <v>3</v>
      </c>
      <c r="M137" s="40">
        <f t="shared" si="28"/>
        <v>0</v>
      </c>
      <c r="N137" s="40"/>
      <c r="Z137" s="43"/>
      <c r="AA137" s="28">
        <f t="shared" si="23"/>
        <v>2</v>
      </c>
      <c r="AB137" s="40">
        <f t="shared" si="17"/>
        <v>2</v>
      </c>
      <c r="AC137" s="40">
        <f t="shared" si="22"/>
        <v>0</v>
      </c>
    </row>
    <row r="138" spans="1:29" s="42" customFormat="1" ht="16.350000000000001" hidden="1" customHeight="1" x14ac:dyDescent="0.3">
      <c r="A138" s="96"/>
      <c r="B138" s="100" t="s">
        <v>85</v>
      </c>
      <c r="C138" s="113"/>
      <c r="D138" s="113"/>
      <c r="E138" s="113"/>
      <c r="F138" s="113"/>
      <c r="G138" s="129"/>
      <c r="H138" s="129">
        <f t="shared" si="18"/>
        <v>0</v>
      </c>
      <c r="I138" s="129">
        <f t="shared" si="19"/>
        <v>0</v>
      </c>
      <c r="J138" s="129">
        <f t="shared" si="20"/>
        <v>0</v>
      </c>
      <c r="K138" s="65">
        <f t="shared" si="21"/>
        <v>0</v>
      </c>
      <c r="L138" s="40">
        <f t="shared" si="27"/>
        <v>0</v>
      </c>
      <c r="M138" s="40">
        <f t="shared" si="28"/>
        <v>0</v>
      </c>
      <c r="N138" s="40"/>
      <c r="Z138" s="43"/>
      <c r="AA138" s="28">
        <f t="shared" si="23"/>
        <v>0</v>
      </c>
      <c r="AB138" s="40">
        <f t="shared" si="17"/>
        <v>0</v>
      </c>
      <c r="AC138" s="40">
        <f t="shared" si="22"/>
        <v>0</v>
      </c>
    </row>
    <row r="139" spans="1:29" s="42" customFormat="1" ht="16.350000000000001" hidden="1" customHeight="1" x14ac:dyDescent="0.3">
      <c r="A139" s="96"/>
      <c r="B139" s="100" t="s">
        <v>80</v>
      </c>
      <c r="C139" s="113">
        <v>3</v>
      </c>
      <c r="D139" s="113">
        <v>3</v>
      </c>
      <c r="E139" s="113">
        <v>0</v>
      </c>
      <c r="F139" s="113"/>
      <c r="G139" s="129"/>
      <c r="H139" s="129">
        <f t="shared" si="18"/>
        <v>0</v>
      </c>
      <c r="I139" s="129">
        <f t="shared" si="19"/>
        <v>0</v>
      </c>
      <c r="J139" s="129">
        <f t="shared" si="20"/>
        <v>0</v>
      </c>
      <c r="K139" s="65">
        <f t="shared" si="21"/>
        <v>0</v>
      </c>
      <c r="L139" s="40">
        <f t="shared" si="27"/>
        <v>3</v>
      </c>
      <c r="M139" s="40">
        <f t="shared" si="28"/>
        <v>0</v>
      </c>
      <c r="N139" s="40"/>
      <c r="Z139" s="43"/>
      <c r="AA139" s="28">
        <f t="shared" si="23"/>
        <v>0</v>
      </c>
      <c r="AB139" s="40">
        <f t="shared" si="17"/>
        <v>0</v>
      </c>
      <c r="AC139" s="40">
        <f t="shared" si="22"/>
        <v>0</v>
      </c>
    </row>
    <row r="140" spans="1:29" s="42" customFormat="1" ht="16.350000000000001" hidden="1" customHeight="1" x14ac:dyDescent="0.3">
      <c r="A140" s="96"/>
      <c r="B140" s="100" t="s">
        <v>81</v>
      </c>
      <c r="C140" s="113">
        <v>33</v>
      </c>
      <c r="D140" s="113">
        <v>27</v>
      </c>
      <c r="E140" s="113">
        <v>6</v>
      </c>
      <c r="F140" s="113">
        <v>0</v>
      </c>
      <c r="G140" s="129"/>
      <c r="H140" s="129">
        <f t="shared" si="18"/>
        <v>2</v>
      </c>
      <c r="I140" s="129">
        <f t="shared" si="19"/>
        <v>2</v>
      </c>
      <c r="J140" s="129">
        <f t="shared" si="20"/>
        <v>2</v>
      </c>
      <c r="K140" s="65">
        <f t="shared" si="21"/>
        <v>0</v>
      </c>
      <c r="L140" s="40">
        <f t="shared" si="27"/>
        <v>33</v>
      </c>
      <c r="M140" s="40">
        <f t="shared" si="28"/>
        <v>0</v>
      </c>
      <c r="N140" s="40"/>
      <c r="Z140" s="43"/>
      <c r="AA140" s="28">
        <f t="shared" si="23"/>
        <v>6</v>
      </c>
      <c r="AB140" s="40">
        <f t="shared" si="17"/>
        <v>6</v>
      </c>
      <c r="AC140" s="40">
        <f t="shared" si="22"/>
        <v>0</v>
      </c>
    </row>
    <row r="141" spans="1:29" s="70" customFormat="1" ht="26.85" hidden="1" customHeight="1" x14ac:dyDescent="0.3">
      <c r="A141" s="53">
        <v>22</v>
      </c>
      <c r="B141" s="98" t="s">
        <v>100</v>
      </c>
      <c r="C141" s="112">
        <v>21</v>
      </c>
      <c r="D141" s="112">
        <v>9</v>
      </c>
      <c r="E141" s="112">
        <v>11</v>
      </c>
      <c r="F141" s="112">
        <v>1</v>
      </c>
      <c r="G141" s="129"/>
      <c r="H141" s="129">
        <f t="shared" si="18"/>
        <v>3</v>
      </c>
      <c r="I141" s="129">
        <f t="shared" si="19"/>
        <v>3</v>
      </c>
      <c r="J141" s="129">
        <f t="shared" si="20"/>
        <v>6</v>
      </c>
      <c r="K141" s="65">
        <f t="shared" si="21"/>
        <v>0</v>
      </c>
      <c r="L141" s="40">
        <f t="shared" si="27"/>
        <v>21</v>
      </c>
      <c r="M141" s="40">
        <f t="shared" si="28"/>
        <v>0</v>
      </c>
      <c r="N141" s="40"/>
      <c r="P141" s="71"/>
      <c r="Q141" s="71"/>
      <c r="R141" s="71"/>
      <c r="S141" s="71"/>
      <c r="Z141" s="43"/>
      <c r="AA141" s="28">
        <f t="shared" si="23"/>
        <v>12</v>
      </c>
      <c r="AB141" s="40">
        <f t="shared" ref="AB141:AB204" si="29">G141+H141+I141+J141+K141</f>
        <v>12</v>
      </c>
      <c r="AC141" s="40">
        <f t="shared" si="22"/>
        <v>0</v>
      </c>
    </row>
    <row r="142" spans="1:29" s="42" customFormat="1" ht="16.350000000000001" hidden="1" customHeight="1" x14ac:dyDescent="0.3">
      <c r="A142" s="96"/>
      <c r="B142" s="100" t="s">
        <v>83</v>
      </c>
      <c r="C142" s="113"/>
      <c r="D142" s="113"/>
      <c r="E142" s="113"/>
      <c r="F142" s="113"/>
      <c r="G142" s="129"/>
      <c r="H142" s="129">
        <f t="shared" ref="H142:H205" si="30">ROUND((E142+F142)/4,0)</f>
        <v>0</v>
      </c>
      <c r="I142" s="129">
        <f t="shared" ref="I142:I205" si="31">H142</f>
        <v>0</v>
      </c>
      <c r="J142" s="129">
        <f t="shared" ref="J142:J205" si="32">E142+F142-H142-I142</f>
        <v>0</v>
      </c>
      <c r="K142" s="65">
        <f t="shared" ref="K142:K205" si="33">E142+F142-H142-I142-J142</f>
        <v>0</v>
      </c>
      <c r="L142" s="40">
        <f t="shared" si="27"/>
        <v>0</v>
      </c>
      <c r="M142" s="40">
        <f t="shared" si="28"/>
        <v>0</v>
      </c>
      <c r="N142" s="40"/>
      <c r="Z142" s="43"/>
      <c r="AA142" s="28">
        <f t="shared" si="23"/>
        <v>0</v>
      </c>
      <c r="AB142" s="40">
        <f t="shared" si="29"/>
        <v>0</v>
      </c>
      <c r="AC142" s="40">
        <f t="shared" ref="AC142:AC205" si="34">AA142-AB142</f>
        <v>0</v>
      </c>
    </row>
    <row r="143" spans="1:29" s="42" customFormat="1" ht="16.350000000000001" hidden="1" customHeight="1" x14ac:dyDescent="0.3">
      <c r="A143" s="96"/>
      <c r="B143" s="100" t="s">
        <v>134</v>
      </c>
      <c r="C143" s="113">
        <v>2</v>
      </c>
      <c r="D143" s="113">
        <v>1</v>
      </c>
      <c r="E143" s="113"/>
      <c r="F143" s="113">
        <v>1</v>
      </c>
      <c r="G143" s="129"/>
      <c r="H143" s="129">
        <f t="shared" si="30"/>
        <v>0</v>
      </c>
      <c r="I143" s="129">
        <f t="shared" si="31"/>
        <v>0</v>
      </c>
      <c r="J143" s="129">
        <f t="shared" si="32"/>
        <v>1</v>
      </c>
      <c r="K143" s="65">
        <f t="shared" si="33"/>
        <v>0</v>
      </c>
      <c r="L143" s="40">
        <f t="shared" si="27"/>
        <v>2</v>
      </c>
      <c r="M143" s="40">
        <f t="shared" si="28"/>
        <v>0</v>
      </c>
      <c r="N143" s="40"/>
      <c r="Z143" s="43"/>
      <c r="AA143" s="28">
        <f t="shared" si="23"/>
        <v>1</v>
      </c>
      <c r="AB143" s="40">
        <f t="shared" si="29"/>
        <v>1</v>
      </c>
      <c r="AC143" s="40">
        <f t="shared" si="34"/>
        <v>0</v>
      </c>
    </row>
    <row r="144" spans="1:29" s="42" customFormat="1" ht="16.350000000000001" hidden="1" customHeight="1" x14ac:dyDescent="0.3">
      <c r="A144" s="96"/>
      <c r="B144" s="100" t="s">
        <v>85</v>
      </c>
      <c r="C144" s="113"/>
      <c r="D144" s="113"/>
      <c r="E144" s="113"/>
      <c r="F144" s="113"/>
      <c r="G144" s="129"/>
      <c r="H144" s="129">
        <f t="shared" si="30"/>
        <v>0</v>
      </c>
      <c r="I144" s="129">
        <f t="shared" si="31"/>
        <v>0</v>
      </c>
      <c r="J144" s="129">
        <f t="shared" si="32"/>
        <v>0</v>
      </c>
      <c r="K144" s="65">
        <f t="shared" si="33"/>
        <v>0</v>
      </c>
      <c r="L144" s="40">
        <f t="shared" si="27"/>
        <v>0</v>
      </c>
      <c r="M144" s="40">
        <f t="shared" si="28"/>
        <v>0</v>
      </c>
      <c r="N144" s="40"/>
      <c r="Z144" s="43"/>
      <c r="AA144" s="28">
        <f t="shared" si="23"/>
        <v>0</v>
      </c>
      <c r="AB144" s="40">
        <f t="shared" si="29"/>
        <v>0</v>
      </c>
      <c r="AC144" s="40">
        <f t="shared" si="34"/>
        <v>0</v>
      </c>
    </row>
    <row r="145" spans="1:29" s="42" customFormat="1" ht="16.350000000000001" hidden="1" customHeight="1" x14ac:dyDescent="0.3">
      <c r="A145" s="96"/>
      <c r="B145" s="100" t="s">
        <v>80</v>
      </c>
      <c r="C145" s="113">
        <v>2</v>
      </c>
      <c r="D145" s="113">
        <v>2</v>
      </c>
      <c r="E145" s="113">
        <v>0</v>
      </c>
      <c r="F145" s="113"/>
      <c r="G145" s="129"/>
      <c r="H145" s="129">
        <f t="shared" si="30"/>
        <v>0</v>
      </c>
      <c r="I145" s="129">
        <f t="shared" si="31"/>
        <v>0</v>
      </c>
      <c r="J145" s="129">
        <f t="shared" si="32"/>
        <v>0</v>
      </c>
      <c r="K145" s="65">
        <f t="shared" si="33"/>
        <v>0</v>
      </c>
      <c r="L145" s="40">
        <f t="shared" si="27"/>
        <v>2</v>
      </c>
      <c r="M145" s="40">
        <f t="shared" si="28"/>
        <v>0</v>
      </c>
      <c r="N145" s="40"/>
      <c r="Z145" s="43"/>
      <c r="AA145" s="28">
        <f t="shared" si="23"/>
        <v>0</v>
      </c>
      <c r="AB145" s="40">
        <f t="shared" si="29"/>
        <v>0</v>
      </c>
      <c r="AC145" s="40">
        <f t="shared" si="34"/>
        <v>0</v>
      </c>
    </row>
    <row r="146" spans="1:29" s="42" customFormat="1" ht="16.350000000000001" hidden="1" customHeight="1" x14ac:dyDescent="0.3">
      <c r="A146" s="96"/>
      <c r="B146" s="100" t="s">
        <v>81</v>
      </c>
      <c r="C146" s="113">
        <v>17</v>
      </c>
      <c r="D146" s="113">
        <v>6</v>
      </c>
      <c r="E146" s="113">
        <v>11</v>
      </c>
      <c r="F146" s="113">
        <v>0</v>
      </c>
      <c r="G146" s="129"/>
      <c r="H146" s="129">
        <f t="shared" si="30"/>
        <v>3</v>
      </c>
      <c r="I146" s="129">
        <f t="shared" si="31"/>
        <v>3</v>
      </c>
      <c r="J146" s="129">
        <f t="shared" si="32"/>
        <v>5</v>
      </c>
      <c r="K146" s="65">
        <f t="shared" si="33"/>
        <v>0</v>
      </c>
      <c r="L146" s="40">
        <f t="shared" si="27"/>
        <v>17</v>
      </c>
      <c r="M146" s="40">
        <f t="shared" si="28"/>
        <v>0</v>
      </c>
      <c r="N146" s="40"/>
      <c r="Z146" s="43"/>
      <c r="AA146" s="28">
        <f t="shared" si="23"/>
        <v>11</v>
      </c>
      <c r="AB146" s="40">
        <f t="shared" si="29"/>
        <v>11</v>
      </c>
      <c r="AC146" s="40">
        <f t="shared" si="34"/>
        <v>0</v>
      </c>
    </row>
    <row r="147" spans="1:29" s="42" customFormat="1" ht="16.350000000000001" hidden="1" customHeight="1" x14ac:dyDescent="0.3">
      <c r="A147" s="96"/>
      <c r="B147" s="99" t="s">
        <v>101</v>
      </c>
      <c r="C147" s="114"/>
      <c r="D147" s="114"/>
      <c r="E147" s="115"/>
      <c r="F147" s="115"/>
      <c r="G147" s="129"/>
      <c r="H147" s="129">
        <f t="shared" si="30"/>
        <v>0</v>
      </c>
      <c r="I147" s="129">
        <f t="shared" si="31"/>
        <v>0</v>
      </c>
      <c r="J147" s="129">
        <f t="shared" si="32"/>
        <v>0</v>
      </c>
      <c r="K147" s="65">
        <f t="shared" si="33"/>
        <v>0</v>
      </c>
      <c r="L147" s="40">
        <f t="shared" si="27"/>
        <v>0</v>
      </c>
      <c r="M147" s="40">
        <f t="shared" si="28"/>
        <v>0</v>
      </c>
      <c r="N147" s="40"/>
      <c r="Z147" s="43"/>
      <c r="AA147" s="28">
        <f t="shared" ref="AA147:AA210" si="35">E147+F147</f>
        <v>0</v>
      </c>
      <c r="AB147" s="40">
        <f t="shared" si="29"/>
        <v>0</v>
      </c>
      <c r="AC147" s="40">
        <f t="shared" si="34"/>
        <v>0</v>
      </c>
    </row>
    <row r="148" spans="1:29" s="42" customFormat="1" ht="24.6" hidden="1" customHeight="1" x14ac:dyDescent="0.3">
      <c r="A148" s="96">
        <v>23</v>
      </c>
      <c r="B148" s="100" t="s">
        <v>102</v>
      </c>
      <c r="C148" s="113">
        <v>33</v>
      </c>
      <c r="D148" s="113">
        <v>23</v>
      </c>
      <c r="E148" s="113">
        <v>5</v>
      </c>
      <c r="F148" s="113">
        <v>5</v>
      </c>
      <c r="G148" s="129"/>
      <c r="H148" s="129">
        <f t="shared" si="30"/>
        <v>3</v>
      </c>
      <c r="I148" s="129">
        <f t="shared" si="31"/>
        <v>3</v>
      </c>
      <c r="J148" s="129">
        <f t="shared" si="32"/>
        <v>4</v>
      </c>
      <c r="K148" s="65">
        <f t="shared" si="33"/>
        <v>0</v>
      </c>
      <c r="L148" s="40">
        <f t="shared" si="27"/>
        <v>33</v>
      </c>
      <c r="M148" s="40">
        <f t="shared" si="28"/>
        <v>0</v>
      </c>
      <c r="N148" s="40"/>
      <c r="Z148" s="43"/>
      <c r="AA148" s="28">
        <f t="shared" si="35"/>
        <v>10</v>
      </c>
      <c r="AB148" s="40">
        <f t="shared" si="29"/>
        <v>10</v>
      </c>
      <c r="AC148" s="40">
        <f t="shared" si="34"/>
        <v>0</v>
      </c>
    </row>
    <row r="149" spans="1:29" s="42" customFormat="1" ht="0.6" hidden="1" customHeight="1" x14ac:dyDescent="0.3">
      <c r="A149" s="96"/>
      <c r="B149" s="100" t="s">
        <v>83</v>
      </c>
      <c r="C149" s="113"/>
      <c r="D149" s="113"/>
      <c r="E149" s="113"/>
      <c r="F149" s="113"/>
      <c r="G149" s="129"/>
      <c r="H149" s="129">
        <f t="shared" si="30"/>
        <v>0</v>
      </c>
      <c r="I149" s="129">
        <f t="shared" si="31"/>
        <v>0</v>
      </c>
      <c r="J149" s="129">
        <f t="shared" si="32"/>
        <v>0</v>
      </c>
      <c r="K149" s="65">
        <f t="shared" si="33"/>
        <v>0</v>
      </c>
      <c r="L149" s="40">
        <f t="shared" si="27"/>
        <v>0</v>
      </c>
      <c r="M149" s="40">
        <f t="shared" si="28"/>
        <v>0</v>
      </c>
      <c r="N149" s="40"/>
      <c r="Z149" s="43"/>
      <c r="AA149" s="28">
        <f t="shared" si="35"/>
        <v>0</v>
      </c>
      <c r="AB149" s="40">
        <f t="shared" si="29"/>
        <v>0</v>
      </c>
      <c r="AC149" s="40">
        <f t="shared" si="34"/>
        <v>0</v>
      </c>
    </row>
    <row r="150" spans="1:29" s="42" customFormat="1" ht="15.6" hidden="1" customHeight="1" x14ac:dyDescent="0.3">
      <c r="A150" s="96"/>
      <c r="B150" s="100" t="s">
        <v>134</v>
      </c>
      <c r="C150" s="113">
        <v>7</v>
      </c>
      <c r="D150" s="113">
        <v>1</v>
      </c>
      <c r="E150" s="113">
        <v>1</v>
      </c>
      <c r="F150" s="113">
        <v>5</v>
      </c>
      <c r="G150" s="129"/>
      <c r="H150" s="129">
        <f t="shared" si="30"/>
        <v>2</v>
      </c>
      <c r="I150" s="129">
        <f t="shared" si="31"/>
        <v>2</v>
      </c>
      <c r="J150" s="129">
        <f t="shared" si="32"/>
        <v>2</v>
      </c>
      <c r="K150" s="65">
        <f t="shared" si="33"/>
        <v>0</v>
      </c>
      <c r="L150" s="40">
        <f t="shared" si="27"/>
        <v>7</v>
      </c>
      <c r="M150" s="40">
        <f t="shared" si="28"/>
        <v>0</v>
      </c>
      <c r="N150" s="40"/>
      <c r="Z150" s="43"/>
      <c r="AA150" s="28">
        <f t="shared" si="35"/>
        <v>6</v>
      </c>
      <c r="AB150" s="40">
        <f t="shared" si="29"/>
        <v>6</v>
      </c>
      <c r="AC150" s="40">
        <f t="shared" si="34"/>
        <v>0</v>
      </c>
    </row>
    <row r="151" spans="1:29" s="42" customFormat="1" ht="15.6" hidden="1" customHeight="1" x14ac:dyDescent="0.3">
      <c r="A151" s="96"/>
      <c r="B151" s="100" t="s">
        <v>85</v>
      </c>
      <c r="C151" s="113"/>
      <c r="D151" s="113"/>
      <c r="E151" s="113"/>
      <c r="F151" s="113"/>
      <c r="G151" s="129"/>
      <c r="H151" s="129">
        <f t="shared" si="30"/>
        <v>0</v>
      </c>
      <c r="I151" s="129">
        <f t="shared" si="31"/>
        <v>0</v>
      </c>
      <c r="J151" s="129">
        <f t="shared" si="32"/>
        <v>0</v>
      </c>
      <c r="K151" s="65">
        <f t="shared" si="33"/>
        <v>0</v>
      </c>
      <c r="L151" s="40">
        <f t="shared" ref="L151:L182" si="36">D151+E151+F151</f>
        <v>0</v>
      </c>
      <c r="M151" s="40">
        <f t="shared" ref="M151:M153" si="37">C151-L151</f>
        <v>0</v>
      </c>
      <c r="N151" s="40"/>
      <c r="Z151" s="43"/>
      <c r="AA151" s="28">
        <f t="shared" si="35"/>
        <v>0</v>
      </c>
      <c r="AB151" s="40">
        <f t="shared" si="29"/>
        <v>0</v>
      </c>
      <c r="AC151" s="40">
        <f t="shared" si="34"/>
        <v>0</v>
      </c>
    </row>
    <row r="152" spans="1:29" s="42" customFormat="1" ht="15.6" hidden="1" customHeight="1" x14ac:dyDescent="0.3">
      <c r="A152" s="96"/>
      <c r="B152" s="100" t="s">
        <v>80</v>
      </c>
      <c r="C152" s="113">
        <v>5</v>
      </c>
      <c r="D152" s="113">
        <v>5</v>
      </c>
      <c r="E152" s="113"/>
      <c r="F152" s="113"/>
      <c r="G152" s="129"/>
      <c r="H152" s="129">
        <f t="shared" si="30"/>
        <v>0</v>
      </c>
      <c r="I152" s="129">
        <f t="shared" si="31"/>
        <v>0</v>
      </c>
      <c r="J152" s="129">
        <f t="shared" si="32"/>
        <v>0</v>
      </c>
      <c r="K152" s="65">
        <f t="shared" si="33"/>
        <v>0</v>
      </c>
      <c r="L152" s="40">
        <f t="shared" si="36"/>
        <v>5</v>
      </c>
      <c r="M152" s="40">
        <f t="shared" si="37"/>
        <v>0</v>
      </c>
      <c r="N152" s="40"/>
      <c r="Z152" s="43"/>
      <c r="AA152" s="28">
        <f t="shared" si="35"/>
        <v>0</v>
      </c>
      <c r="AB152" s="40">
        <f t="shared" si="29"/>
        <v>0</v>
      </c>
      <c r="AC152" s="40">
        <f t="shared" si="34"/>
        <v>0</v>
      </c>
    </row>
    <row r="153" spans="1:29" s="42" customFormat="1" ht="3.6" hidden="1" customHeight="1" x14ac:dyDescent="0.3">
      <c r="A153" s="96"/>
      <c r="B153" s="100" t="s">
        <v>81</v>
      </c>
      <c r="C153" s="113">
        <v>21</v>
      </c>
      <c r="D153" s="113">
        <v>17</v>
      </c>
      <c r="E153" s="113">
        <v>4</v>
      </c>
      <c r="F153" s="113">
        <v>0</v>
      </c>
      <c r="G153" s="129"/>
      <c r="H153" s="129">
        <f t="shared" si="30"/>
        <v>1</v>
      </c>
      <c r="I153" s="129">
        <f t="shared" si="31"/>
        <v>1</v>
      </c>
      <c r="J153" s="129">
        <f t="shared" si="32"/>
        <v>2</v>
      </c>
      <c r="K153" s="65">
        <f t="shared" si="33"/>
        <v>0</v>
      </c>
      <c r="L153" s="40">
        <f t="shared" si="36"/>
        <v>21</v>
      </c>
      <c r="M153" s="40">
        <f t="shared" si="37"/>
        <v>0</v>
      </c>
      <c r="N153" s="40"/>
      <c r="Z153" s="43"/>
      <c r="AA153" s="28">
        <f t="shared" si="35"/>
        <v>4</v>
      </c>
      <c r="AB153" s="40">
        <f t="shared" si="29"/>
        <v>4</v>
      </c>
      <c r="AC153" s="40">
        <f t="shared" si="34"/>
        <v>0</v>
      </c>
    </row>
    <row r="154" spans="1:29" s="42" customFormat="1" ht="21.75" hidden="1" customHeight="1" x14ac:dyDescent="0.3">
      <c r="A154" s="96">
        <v>24</v>
      </c>
      <c r="B154" s="100" t="s">
        <v>103</v>
      </c>
      <c r="C154" s="113">
        <v>17</v>
      </c>
      <c r="D154" s="113">
        <v>14</v>
      </c>
      <c r="E154" s="113">
        <v>1</v>
      </c>
      <c r="F154" s="113">
        <v>2</v>
      </c>
      <c r="G154" s="129"/>
      <c r="H154" s="129">
        <f t="shared" si="30"/>
        <v>1</v>
      </c>
      <c r="I154" s="129">
        <f t="shared" si="31"/>
        <v>1</v>
      </c>
      <c r="J154" s="129">
        <f t="shared" si="32"/>
        <v>1</v>
      </c>
      <c r="K154" s="65">
        <f t="shared" si="33"/>
        <v>0</v>
      </c>
      <c r="L154" s="40">
        <f t="shared" si="36"/>
        <v>17</v>
      </c>
      <c r="M154" s="40" t="e">
        <f>#REF!-L154</f>
        <v>#REF!</v>
      </c>
      <c r="N154" s="40"/>
      <c r="Z154" s="43"/>
      <c r="AA154" s="28">
        <f t="shared" si="35"/>
        <v>3</v>
      </c>
      <c r="AB154" s="40">
        <f t="shared" si="29"/>
        <v>3</v>
      </c>
      <c r="AC154" s="40">
        <f t="shared" si="34"/>
        <v>0</v>
      </c>
    </row>
    <row r="155" spans="1:29" s="42" customFormat="1" ht="15.6" hidden="1" customHeight="1" x14ac:dyDescent="0.3">
      <c r="A155" s="96"/>
      <c r="B155" s="100" t="s">
        <v>83</v>
      </c>
      <c r="C155" s="113"/>
      <c r="D155" s="113"/>
      <c r="E155" s="113"/>
      <c r="F155" s="113"/>
      <c r="G155" s="129"/>
      <c r="H155" s="129">
        <f t="shared" si="30"/>
        <v>0</v>
      </c>
      <c r="I155" s="129">
        <f t="shared" si="31"/>
        <v>0</v>
      </c>
      <c r="J155" s="129">
        <f t="shared" si="32"/>
        <v>0</v>
      </c>
      <c r="K155" s="65">
        <f t="shared" si="33"/>
        <v>0</v>
      </c>
      <c r="L155" s="40">
        <f t="shared" si="36"/>
        <v>0</v>
      </c>
      <c r="M155" s="40">
        <f>C154-L155</f>
        <v>17</v>
      </c>
      <c r="N155" s="40"/>
      <c r="Z155" s="43"/>
      <c r="AA155" s="28">
        <f t="shared" si="35"/>
        <v>0</v>
      </c>
      <c r="AB155" s="40">
        <f t="shared" si="29"/>
        <v>0</v>
      </c>
      <c r="AC155" s="40">
        <f t="shared" si="34"/>
        <v>0</v>
      </c>
    </row>
    <row r="156" spans="1:29" s="42" customFormat="1" ht="15.6" hidden="1" customHeight="1" x14ac:dyDescent="0.3">
      <c r="A156" s="96"/>
      <c r="B156" s="100" t="s">
        <v>134</v>
      </c>
      <c r="C156" s="113">
        <v>3</v>
      </c>
      <c r="D156" s="113">
        <v>1</v>
      </c>
      <c r="E156" s="113"/>
      <c r="F156" s="113">
        <v>2</v>
      </c>
      <c r="G156" s="129"/>
      <c r="H156" s="129">
        <f t="shared" si="30"/>
        <v>1</v>
      </c>
      <c r="I156" s="129">
        <f t="shared" si="31"/>
        <v>1</v>
      </c>
      <c r="J156" s="129">
        <f t="shared" si="32"/>
        <v>0</v>
      </c>
      <c r="K156" s="65">
        <f t="shared" si="33"/>
        <v>0</v>
      </c>
      <c r="L156" s="40">
        <f t="shared" si="36"/>
        <v>3</v>
      </c>
      <c r="M156" s="40">
        <f t="shared" ref="M156:M190" si="38">C156-L156</f>
        <v>0</v>
      </c>
      <c r="N156" s="40"/>
      <c r="Z156" s="43"/>
      <c r="AA156" s="28">
        <f t="shared" si="35"/>
        <v>2</v>
      </c>
      <c r="AB156" s="40">
        <f t="shared" si="29"/>
        <v>2</v>
      </c>
      <c r="AC156" s="40">
        <f t="shared" si="34"/>
        <v>0</v>
      </c>
    </row>
    <row r="157" spans="1:29" s="42" customFormat="1" ht="15.6" hidden="1" customHeight="1" x14ac:dyDescent="0.3">
      <c r="A157" s="96"/>
      <c r="B157" s="100" t="s">
        <v>85</v>
      </c>
      <c r="C157" s="113"/>
      <c r="D157" s="113"/>
      <c r="E157" s="113"/>
      <c r="F157" s="113"/>
      <c r="G157" s="129"/>
      <c r="H157" s="129">
        <f t="shared" si="30"/>
        <v>0</v>
      </c>
      <c r="I157" s="129">
        <f t="shared" si="31"/>
        <v>0</v>
      </c>
      <c r="J157" s="129">
        <f t="shared" si="32"/>
        <v>0</v>
      </c>
      <c r="K157" s="65">
        <f t="shared" si="33"/>
        <v>0</v>
      </c>
      <c r="L157" s="40">
        <f t="shared" si="36"/>
        <v>0</v>
      </c>
      <c r="M157" s="40">
        <f t="shared" si="38"/>
        <v>0</v>
      </c>
      <c r="N157" s="40"/>
      <c r="Z157" s="43"/>
      <c r="AA157" s="28">
        <f t="shared" si="35"/>
        <v>0</v>
      </c>
      <c r="AB157" s="40">
        <f t="shared" si="29"/>
        <v>0</v>
      </c>
      <c r="AC157" s="40">
        <f t="shared" si="34"/>
        <v>0</v>
      </c>
    </row>
    <row r="158" spans="1:29" s="42" customFormat="1" ht="15.6" hidden="1" customHeight="1" x14ac:dyDescent="0.3">
      <c r="A158" s="96"/>
      <c r="B158" s="100" t="s">
        <v>80</v>
      </c>
      <c r="C158" s="113">
        <v>3</v>
      </c>
      <c r="D158" s="113">
        <v>3</v>
      </c>
      <c r="E158" s="113"/>
      <c r="F158" s="113"/>
      <c r="G158" s="129"/>
      <c r="H158" s="129">
        <f t="shared" si="30"/>
        <v>0</v>
      </c>
      <c r="I158" s="129">
        <f t="shared" si="31"/>
        <v>0</v>
      </c>
      <c r="J158" s="129">
        <f t="shared" si="32"/>
        <v>0</v>
      </c>
      <c r="K158" s="65">
        <f t="shared" si="33"/>
        <v>0</v>
      </c>
      <c r="L158" s="40">
        <f t="shared" si="36"/>
        <v>3</v>
      </c>
      <c r="M158" s="40">
        <f t="shared" si="38"/>
        <v>0</v>
      </c>
      <c r="N158" s="40"/>
      <c r="Z158" s="43"/>
      <c r="AA158" s="28">
        <f t="shared" si="35"/>
        <v>0</v>
      </c>
      <c r="AB158" s="40">
        <f t="shared" si="29"/>
        <v>0</v>
      </c>
      <c r="AC158" s="40">
        <f t="shared" si="34"/>
        <v>0</v>
      </c>
    </row>
    <row r="159" spans="1:29" s="42" customFormat="1" ht="15.6" hidden="1" customHeight="1" x14ac:dyDescent="0.3">
      <c r="A159" s="96"/>
      <c r="B159" s="100" t="s">
        <v>81</v>
      </c>
      <c r="C159" s="113">
        <v>11</v>
      </c>
      <c r="D159" s="113">
        <v>10</v>
      </c>
      <c r="E159" s="113">
        <v>1</v>
      </c>
      <c r="F159" s="113">
        <v>0</v>
      </c>
      <c r="G159" s="129"/>
      <c r="H159" s="129">
        <f t="shared" si="30"/>
        <v>0</v>
      </c>
      <c r="I159" s="129">
        <f t="shared" si="31"/>
        <v>0</v>
      </c>
      <c r="J159" s="129">
        <f t="shared" si="32"/>
        <v>1</v>
      </c>
      <c r="K159" s="65">
        <f t="shared" si="33"/>
        <v>0</v>
      </c>
      <c r="L159" s="40">
        <f t="shared" si="36"/>
        <v>11</v>
      </c>
      <c r="M159" s="40">
        <f t="shared" si="38"/>
        <v>0</v>
      </c>
      <c r="N159" s="40"/>
      <c r="Z159" s="43"/>
      <c r="AA159" s="28">
        <f t="shared" si="35"/>
        <v>1</v>
      </c>
      <c r="AB159" s="40">
        <f t="shared" si="29"/>
        <v>1</v>
      </c>
      <c r="AC159" s="40">
        <f t="shared" si="34"/>
        <v>0</v>
      </c>
    </row>
    <row r="160" spans="1:29" s="42" customFormat="1" ht="20.85" hidden="1" customHeight="1" x14ac:dyDescent="0.3">
      <c r="A160" s="96">
        <v>25</v>
      </c>
      <c r="B160" s="100" t="s">
        <v>104</v>
      </c>
      <c r="C160" s="113">
        <v>34</v>
      </c>
      <c r="D160" s="113">
        <v>25</v>
      </c>
      <c r="E160" s="113">
        <v>5</v>
      </c>
      <c r="F160" s="113">
        <v>4</v>
      </c>
      <c r="G160" s="129"/>
      <c r="H160" s="129">
        <f t="shared" si="30"/>
        <v>2</v>
      </c>
      <c r="I160" s="129">
        <f t="shared" si="31"/>
        <v>2</v>
      </c>
      <c r="J160" s="129">
        <f t="shared" si="32"/>
        <v>5</v>
      </c>
      <c r="K160" s="65">
        <f t="shared" si="33"/>
        <v>0</v>
      </c>
      <c r="L160" s="40">
        <f t="shared" si="36"/>
        <v>34</v>
      </c>
      <c r="M160" s="40">
        <f t="shared" si="38"/>
        <v>0</v>
      </c>
      <c r="N160" s="40"/>
      <c r="Z160" s="43"/>
      <c r="AA160" s="28">
        <f t="shared" si="35"/>
        <v>9</v>
      </c>
      <c r="AB160" s="40">
        <f t="shared" si="29"/>
        <v>9</v>
      </c>
      <c r="AC160" s="40">
        <f t="shared" si="34"/>
        <v>0</v>
      </c>
    </row>
    <row r="161" spans="1:29" s="42" customFormat="1" ht="15.6" hidden="1" customHeight="1" x14ac:dyDescent="0.3">
      <c r="A161" s="96"/>
      <c r="B161" s="100" t="s">
        <v>83</v>
      </c>
      <c r="C161" s="113"/>
      <c r="D161" s="113"/>
      <c r="E161" s="113"/>
      <c r="F161" s="113"/>
      <c r="G161" s="129"/>
      <c r="H161" s="129">
        <f t="shared" si="30"/>
        <v>0</v>
      </c>
      <c r="I161" s="129">
        <f t="shared" si="31"/>
        <v>0</v>
      </c>
      <c r="J161" s="129">
        <f t="shared" si="32"/>
        <v>0</v>
      </c>
      <c r="K161" s="65">
        <f t="shared" si="33"/>
        <v>0</v>
      </c>
      <c r="L161" s="40">
        <f t="shared" si="36"/>
        <v>0</v>
      </c>
      <c r="M161" s="40">
        <f t="shared" si="38"/>
        <v>0</v>
      </c>
      <c r="N161" s="40"/>
      <c r="Z161" s="43"/>
      <c r="AA161" s="28">
        <f t="shared" si="35"/>
        <v>0</v>
      </c>
      <c r="AB161" s="40">
        <f t="shared" si="29"/>
        <v>0</v>
      </c>
      <c r="AC161" s="40">
        <f t="shared" si="34"/>
        <v>0</v>
      </c>
    </row>
    <row r="162" spans="1:29" s="42" customFormat="1" ht="15.6" hidden="1" customHeight="1" x14ac:dyDescent="0.3">
      <c r="A162" s="96"/>
      <c r="B162" s="100" t="s">
        <v>134</v>
      </c>
      <c r="C162" s="113">
        <v>5</v>
      </c>
      <c r="D162" s="113">
        <v>1</v>
      </c>
      <c r="E162" s="113"/>
      <c r="F162" s="113">
        <v>4</v>
      </c>
      <c r="G162" s="129"/>
      <c r="H162" s="129">
        <f t="shared" si="30"/>
        <v>1</v>
      </c>
      <c r="I162" s="129">
        <f t="shared" si="31"/>
        <v>1</v>
      </c>
      <c r="J162" s="129">
        <f t="shared" si="32"/>
        <v>2</v>
      </c>
      <c r="K162" s="65">
        <f t="shared" si="33"/>
        <v>0</v>
      </c>
      <c r="L162" s="40">
        <f t="shared" si="36"/>
        <v>5</v>
      </c>
      <c r="M162" s="40">
        <f t="shared" si="38"/>
        <v>0</v>
      </c>
      <c r="N162" s="40"/>
      <c r="Z162" s="43"/>
      <c r="AA162" s="28">
        <f t="shared" si="35"/>
        <v>4</v>
      </c>
      <c r="AB162" s="40">
        <f t="shared" si="29"/>
        <v>4</v>
      </c>
      <c r="AC162" s="40">
        <f t="shared" si="34"/>
        <v>0</v>
      </c>
    </row>
    <row r="163" spans="1:29" s="42" customFormat="1" ht="15.6" hidden="1" customHeight="1" x14ac:dyDescent="0.3">
      <c r="A163" s="96"/>
      <c r="B163" s="100" t="s">
        <v>85</v>
      </c>
      <c r="C163" s="113"/>
      <c r="D163" s="113"/>
      <c r="E163" s="113"/>
      <c r="F163" s="113"/>
      <c r="G163" s="129"/>
      <c r="H163" s="129">
        <f t="shared" si="30"/>
        <v>0</v>
      </c>
      <c r="I163" s="129">
        <f t="shared" si="31"/>
        <v>0</v>
      </c>
      <c r="J163" s="129">
        <f t="shared" si="32"/>
        <v>0</v>
      </c>
      <c r="K163" s="65">
        <f t="shared" si="33"/>
        <v>0</v>
      </c>
      <c r="L163" s="40">
        <f t="shared" si="36"/>
        <v>0</v>
      </c>
      <c r="M163" s="40">
        <f t="shared" si="38"/>
        <v>0</v>
      </c>
      <c r="N163" s="40"/>
      <c r="Z163" s="43"/>
      <c r="AA163" s="28">
        <f t="shared" si="35"/>
        <v>0</v>
      </c>
      <c r="AB163" s="40">
        <f t="shared" si="29"/>
        <v>0</v>
      </c>
      <c r="AC163" s="40">
        <f t="shared" si="34"/>
        <v>0</v>
      </c>
    </row>
    <row r="164" spans="1:29" s="42" customFormat="1" ht="15.6" hidden="1" customHeight="1" x14ac:dyDescent="0.3">
      <c r="A164" s="96"/>
      <c r="B164" s="100" t="s">
        <v>80</v>
      </c>
      <c r="C164" s="113">
        <v>5</v>
      </c>
      <c r="D164" s="113">
        <v>4</v>
      </c>
      <c r="E164" s="113">
        <v>1</v>
      </c>
      <c r="F164" s="113"/>
      <c r="G164" s="129"/>
      <c r="H164" s="129">
        <f t="shared" si="30"/>
        <v>0</v>
      </c>
      <c r="I164" s="129">
        <f t="shared" si="31"/>
        <v>0</v>
      </c>
      <c r="J164" s="129">
        <f t="shared" si="32"/>
        <v>1</v>
      </c>
      <c r="K164" s="65">
        <f t="shared" si="33"/>
        <v>0</v>
      </c>
      <c r="L164" s="40">
        <f t="shared" si="36"/>
        <v>5</v>
      </c>
      <c r="M164" s="40">
        <f t="shared" si="38"/>
        <v>0</v>
      </c>
      <c r="N164" s="40"/>
      <c r="Z164" s="43"/>
      <c r="AA164" s="28">
        <f t="shared" si="35"/>
        <v>1</v>
      </c>
      <c r="AB164" s="40">
        <f t="shared" si="29"/>
        <v>1</v>
      </c>
      <c r="AC164" s="40">
        <f t="shared" si="34"/>
        <v>0</v>
      </c>
    </row>
    <row r="165" spans="1:29" s="42" customFormat="1" ht="15.6" hidden="1" customHeight="1" x14ac:dyDescent="0.3">
      <c r="A165" s="96"/>
      <c r="B165" s="100" t="s">
        <v>81</v>
      </c>
      <c r="C165" s="113">
        <v>24</v>
      </c>
      <c r="D165" s="113">
        <v>20</v>
      </c>
      <c r="E165" s="113">
        <v>4</v>
      </c>
      <c r="F165" s="113">
        <v>0</v>
      </c>
      <c r="G165" s="129"/>
      <c r="H165" s="129">
        <f t="shared" si="30"/>
        <v>1</v>
      </c>
      <c r="I165" s="129">
        <f t="shared" si="31"/>
        <v>1</v>
      </c>
      <c r="J165" s="129">
        <f t="shared" si="32"/>
        <v>2</v>
      </c>
      <c r="K165" s="65">
        <f t="shared" si="33"/>
        <v>0</v>
      </c>
      <c r="L165" s="40">
        <f t="shared" si="36"/>
        <v>24</v>
      </c>
      <c r="M165" s="40">
        <f t="shared" si="38"/>
        <v>0</v>
      </c>
      <c r="N165" s="40"/>
      <c r="Z165" s="43"/>
      <c r="AA165" s="28">
        <f t="shared" si="35"/>
        <v>4</v>
      </c>
      <c r="AB165" s="40">
        <f t="shared" si="29"/>
        <v>4</v>
      </c>
      <c r="AC165" s="40">
        <f t="shared" si="34"/>
        <v>0</v>
      </c>
    </row>
    <row r="166" spans="1:29" s="42" customFormat="1" ht="22.35" hidden="1" customHeight="1" x14ac:dyDescent="0.3">
      <c r="A166" s="96">
        <v>26</v>
      </c>
      <c r="B166" s="100" t="s">
        <v>150</v>
      </c>
      <c r="C166" s="113">
        <v>31</v>
      </c>
      <c r="D166" s="113">
        <v>24</v>
      </c>
      <c r="E166" s="113">
        <v>2</v>
      </c>
      <c r="F166" s="113">
        <v>5</v>
      </c>
      <c r="G166" s="129"/>
      <c r="H166" s="129">
        <f t="shared" si="30"/>
        <v>2</v>
      </c>
      <c r="I166" s="129">
        <f t="shared" si="31"/>
        <v>2</v>
      </c>
      <c r="J166" s="129">
        <f t="shared" si="32"/>
        <v>3</v>
      </c>
      <c r="K166" s="65">
        <f t="shared" si="33"/>
        <v>0</v>
      </c>
      <c r="L166" s="40">
        <f t="shared" si="36"/>
        <v>31</v>
      </c>
      <c r="M166" s="40">
        <f t="shared" si="38"/>
        <v>0</v>
      </c>
      <c r="N166" s="40"/>
      <c r="Z166" s="43"/>
      <c r="AA166" s="28">
        <f t="shared" si="35"/>
        <v>7</v>
      </c>
      <c r="AB166" s="40">
        <f t="shared" si="29"/>
        <v>7</v>
      </c>
      <c r="AC166" s="40">
        <f t="shared" si="34"/>
        <v>0</v>
      </c>
    </row>
    <row r="167" spans="1:29" s="42" customFormat="1" ht="17.100000000000001" hidden="1" customHeight="1" x14ac:dyDescent="0.3">
      <c r="A167" s="96"/>
      <c r="B167" s="100" t="s">
        <v>83</v>
      </c>
      <c r="C167" s="113"/>
      <c r="D167" s="113"/>
      <c r="E167" s="113"/>
      <c r="F167" s="113"/>
      <c r="G167" s="129"/>
      <c r="H167" s="129">
        <f t="shared" si="30"/>
        <v>0</v>
      </c>
      <c r="I167" s="129">
        <f t="shared" si="31"/>
        <v>0</v>
      </c>
      <c r="J167" s="129">
        <f t="shared" si="32"/>
        <v>0</v>
      </c>
      <c r="K167" s="65">
        <f t="shared" si="33"/>
        <v>0</v>
      </c>
      <c r="L167" s="40">
        <f t="shared" si="36"/>
        <v>0</v>
      </c>
      <c r="M167" s="40">
        <f t="shared" si="38"/>
        <v>0</v>
      </c>
      <c r="N167" s="40"/>
      <c r="Z167" s="43"/>
      <c r="AA167" s="28">
        <f t="shared" si="35"/>
        <v>0</v>
      </c>
      <c r="AB167" s="40">
        <f t="shared" si="29"/>
        <v>0</v>
      </c>
      <c r="AC167" s="40">
        <f t="shared" si="34"/>
        <v>0</v>
      </c>
    </row>
    <row r="168" spans="1:29" s="42" customFormat="1" ht="16.5" hidden="1" customHeight="1" x14ac:dyDescent="0.3">
      <c r="A168" s="96"/>
      <c r="B168" s="100" t="s">
        <v>134</v>
      </c>
      <c r="C168" s="113">
        <v>6</v>
      </c>
      <c r="D168" s="113">
        <v>1</v>
      </c>
      <c r="E168" s="113"/>
      <c r="F168" s="113">
        <v>5</v>
      </c>
      <c r="G168" s="129"/>
      <c r="H168" s="129">
        <f t="shared" si="30"/>
        <v>1</v>
      </c>
      <c r="I168" s="129">
        <f t="shared" si="31"/>
        <v>1</v>
      </c>
      <c r="J168" s="129">
        <f t="shared" si="32"/>
        <v>3</v>
      </c>
      <c r="K168" s="65">
        <f t="shared" si="33"/>
        <v>0</v>
      </c>
      <c r="L168" s="40">
        <f t="shared" si="36"/>
        <v>6</v>
      </c>
      <c r="M168" s="40">
        <f t="shared" si="38"/>
        <v>0</v>
      </c>
      <c r="N168" s="40"/>
      <c r="Z168" s="43"/>
      <c r="AA168" s="28">
        <f t="shared" si="35"/>
        <v>5</v>
      </c>
      <c r="AB168" s="40">
        <f t="shared" si="29"/>
        <v>5</v>
      </c>
      <c r="AC168" s="40">
        <f t="shared" si="34"/>
        <v>0</v>
      </c>
    </row>
    <row r="169" spans="1:29" s="42" customFormat="1" ht="16.5" hidden="1" customHeight="1" x14ac:dyDescent="0.3">
      <c r="A169" s="96"/>
      <c r="B169" s="100" t="s">
        <v>85</v>
      </c>
      <c r="C169" s="113"/>
      <c r="D169" s="113"/>
      <c r="E169" s="113"/>
      <c r="F169" s="113"/>
      <c r="G169" s="129"/>
      <c r="H169" s="129">
        <f t="shared" si="30"/>
        <v>0</v>
      </c>
      <c r="I169" s="129">
        <f t="shared" si="31"/>
        <v>0</v>
      </c>
      <c r="J169" s="129">
        <f t="shared" si="32"/>
        <v>0</v>
      </c>
      <c r="K169" s="65">
        <f t="shared" si="33"/>
        <v>0</v>
      </c>
      <c r="L169" s="40">
        <f t="shared" si="36"/>
        <v>0</v>
      </c>
      <c r="M169" s="40">
        <f t="shared" si="38"/>
        <v>0</v>
      </c>
      <c r="N169" s="40"/>
      <c r="Z169" s="43"/>
      <c r="AA169" s="28">
        <f t="shared" si="35"/>
        <v>0</v>
      </c>
      <c r="AB169" s="40">
        <f t="shared" si="29"/>
        <v>0</v>
      </c>
      <c r="AC169" s="40">
        <f t="shared" si="34"/>
        <v>0</v>
      </c>
    </row>
    <row r="170" spans="1:29" s="42" customFormat="1" ht="16.5" hidden="1" customHeight="1" x14ac:dyDescent="0.3">
      <c r="A170" s="96"/>
      <c r="B170" s="100" t="s">
        <v>80</v>
      </c>
      <c r="C170" s="113">
        <v>6</v>
      </c>
      <c r="D170" s="113">
        <v>5</v>
      </c>
      <c r="E170" s="113">
        <v>1</v>
      </c>
      <c r="F170" s="113"/>
      <c r="G170" s="129"/>
      <c r="H170" s="129">
        <f t="shared" si="30"/>
        <v>0</v>
      </c>
      <c r="I170" s="129">
        <f t="shared" si="31"/>
        <v>0</v>
      </c>
      <c r="J170" s="129">
        <f t="shared" si="32"/>
        <v>1</v>
      </c>
      <c r="K170" s="65">
        <f t="shared" si="33"/>
        <v>0</v>
      </c>
      <c r="L170" s="40">
        <f t="shared" si="36"/>
        <v>6</v>
      </c>
      <c r="M170" s="40">
        <f t="shared" si="38"/>
        <v>0</v>
      </c>
      <c r="N170" s="40"/>
      <c r="Z170" s="43"/>
      <c r="AA170" s="28">
        <f t="shared" si="35"/>
        <v>1</v>
      </c>
      <c r="AB170" s="40">
        <f t="shared" si="29"/>
        <v>1</v>
      </c>
      <c r="AC170" s="40">
        <f t="shared" si="34"/>
        <v>0</v>
      </c>
    </row>
    <row r="171" spans="1:29" s="42" customFormat="1" ht="16.5" hidden="1" customHeight="1" x14ac:dyDescent="0.3">
      <c r="A171" s="96"/>
      <c r="B171" s="100" t="s">
        <v>81</v>
      </c>
      <c r="C171" s="113">
        <v>19</v>
      </c>
      <c r="D171" s="113">
        <v>18</v>
      </c>
      <c r="E171" s="113">
        <v>1</v>
      </c>
      <c r="F171" s="113">
        <v>0</v>
      </c>
      <c r="G171" s="129"/>
      <c r="H171" s="129">
        <f t="shared" si="30"/>
        <v>0</v>
      </c>
      <c r="I171" s="129">
        <f t="shared" si="31"/>
        <v>0</v>
      </c>
      <c r="J171" s="129">
        <f t="shared" si="32"/>
        <v>1</v>
      </c>
      <c r="K171" s="65">
        <f t="shared" si="33"/>
        <v>0</v>
      </c>
      <c r="L171" s="40">
        <f t="shared" si="36"/>
        <v>19</v>
      </c>
      <c r="M171" s="40">
        <f t="shared" si="38"/>
        <v>0</v>
      </c>
      <c r="N171" s="40"/>
      <c r="Z171" s="43"/>
      <c r="AA171" s="28">
        <f t="shared" si="35"/>
        <v>1</v>
      </c>
      <c r="AB171" s="40">
        <f t="shared" si="29"/>
        <v>1</v>
      </c>
      <c r="AC171" s="40">
        <f t="shared" si="34"/>
        <v>0</v>
      </c>
    </row>
    <row r="172" spans="1:29" s="42" customFormat="1" ht="27" hidden="1" customHeight="1" x14ac:dyDescent="0.3">
      <c r="A172" s="96">
        <v>27</v>
      </c>
      <c r="B172" s="100" t="s">
        <v>105</v>
      </c>
      <c r="C172" s="113">
        <v>28</v>
      </c>
      <c r="D172" s="113">
        <v>21</v>
      </c>
      <c r="E172" s="113">
        <v>4</v>
      </c>
      <c r="F172" s="113">
        <v>3</v>
      </c>
      <c r="G172" s="129"/>
      <c r="H172" s="129">
        <f t="shared" si="30"/>
        <v>2</v>
      </c>
      <c r="I172" s="129">
        <f t="shared" si="31"/>
        <v>2</v>
      </c>
      <c r="J172" s="129">
        <f t="shared" si="32"/>
        <v>3</v>
      </c>
      <c r="K172" s="65">
        <f t="shared" si="33"/>
        <v>0</v>
      </c>
      <c r="L172" s="40">
        <f t="shared" si="36"/>
        <v>28</v>
      </c>
      <c r="M172" s="40">
        <f t="shared" si="38"/>
        <v>0</v>
      </c>
      <c r="N172" s="40"/>
      <c r="Z172" s="43"/>
      <c r="AA172" s="28">
        <f t="shared" si="35"/>
        <v>7</v>
      </c>
      <c r="AB172" s="40">
        <f t="shared" si="29"/>
        <v>7</v>
      </c>
      <c r="AC172" s="40">
        <f t="shared" si="34"/>
        <v>0</v>
      </c>
    </row>
    <row r="173" spans="1:29" s="42" customFormat="1" ht="16.5" hidden="1" customHeight="1" x14ac:dyDescent="0.3">
      <c r="A173" s="96"/>
      <c r="B173" s="100" t="s">
        <v>83</v>
      </c>
      <c r="C173" s="113"/>
      <c r="D173" s="113"/>
      <c r="E173" s="113"/>
      <c r="F173" s="113"/>
      <c r="G173" s="129"/>
      <c r="H173" s="129">
        <f t="shared" si="30"/>
        <v>0</v>
      </c>
      <c r="I173" s="129">
        <f t="shared" si="31"/>
        <v>0</v>
      </c>
      <c r="J173" s="129">
        <f t="shared" si="32"/>
        <v>0</v>
      </c>
      <c r="K173" s="65">
        <f t="shared" si="33"/>
        <v>0</v>
      </c>
      <c r="L173" s="40">
        <f t="shared" si="36"/>
        <v>0</v>
      </c>
      <c r="M173" s="40">
        <f t="shared" si="38"/>
        <v>0</v>
      </c>
      <c r="N173" s="40"/>
      <c r="Z173" s="43"/>
      <c r="AA173" s="28">
        <f t="shared" si="35"/>
        <v>0</v>
      </c>
      <c r="AB173" s="40">
        <f t="shared" si="29"/>
        <v>0</v>
      </c>
      <c r="AC173" s="40">
        <f t="shared" si="34"/>
        <v>0</v>
      </c>
    </row>
    <row r="174" spans="1:29" s="42" customFormat="1" ht="16.5" hidden="1" customHeight="1" x14ac:dyDescent="0.3">
      <c r="A174" s="96"/>
      <c r="B174" s="100" t="s">
        <v>134</v>
      </c>
      <c r="C174" s="113">
        <v>5</v>
      </c>
      <c r="D174" s="113">
        <v>1</v>
      </c>
      <c r="E174" s="113">
        <v>1</v>
      </c>
      <c r="F174" s="113">
        <v>3</v>
      </c>
      <c r="G174" s="129"/>
      <c r="H174" s="129">
        <f t="shared" si="30"/>
        <v>1</v>
      </c>
      <c r="I174" s="129">
        <f t="shared" si="31"/>
        <v>1</v>
      </c>
      <c r="J174" s="129">
        <f t="shared" si="32"/>
        <v>2</v>
      </c>
      <c r="K174" s="65">
        <f t="shared" si="33"/>
        <v>0</v>
      </c>
      <c r="L174" s="40">
        <f t="shared" si="36"/>
        <v>5</v>
      </c>
      <c r="M174" s="40">
        <f t="shared" si="38"/>
        <v>0</v>
      </c>
      <c r="N174" s="40"/>
      <c r="Z174" s="43"/>
      <c r="AA174" s="28">
        <f t="shared" si="35"/>
        <v>4</v>
      </c>
      <c r="AB174" s="40">
        <f t="shared" si="29"/>
        <v>4</v>
      </c>
      <c r="AC174" s="40">
        <f t="shared" si="34"/>
        <v>0</v>
      </c>
    </row>
    <row r="175" spans="1:29" s="42" customFormat="1" ht="16.5" hidden="1" customHeight="1" x14ac:dyDescent="0.3">
      <c r="A175" s="96"/>
      <c r="B175" s="100" t="s">
        <v>85</v>
      </c>
      <c r="C175" s="113"/>
      <c r="D175" s="113"/>
      <c r="E175" s="113"/>
      <c r="F175" s="113"/>
      <c r="G175" s="129"/>
      <c r="H175" s="129">
        <f t="shared" si="30"/>
        <v>0</v>
      </c>
      <c r="I175" s="129">
        <f t="shared" si="31"/>
        <v>0</v>
      </c>
      <c r="J175" s="129">
        <f t="shared" si="32"/>
        <v>0</v>
      </c>
      <c r="K175" s="65">
        <f t="shared" si="33"/>
        <v>0</v>
      </c>
      <c r="L175" s="40">
        <f t="shared" si="36"/>
        <v>0</v>
      </c>
      <c r="M175" s="40">
        <f t="shared" si="38"/>
        <v>0</v>
      </c>
      <c r="N175" s="40"/>
      <c r="Z175" s="43"/>
      <c r="AA175" s="28">
        <f t="shared" si="35"/>
        <v>0</v>
      </c>
      <c r="AB175" s="40">
        <f t="shared" si="29"/>
        <v>0</v>
      </c>
      <c r="AC175" s="40">
        <f t="shared" si="34"/>
        <v>0</v>
      </c>
    </row>
    <row r="176" spans="1:29" s="42" customFormat="1" ht="16.5" hidden="1" customHeight="1" x14ac:dyDescent="0.3">
      <c r="A176" s="96"/>
      <c r="B176" s="100" t="s">
        <v>80</v>
      </c>
      <c r="C176" s="113">
        <v>3</v>
      </c>
      <c r="D176" s="113">
        <v>2</v>
      </c>
      <c r="E176" s="113">
        <v>1</v>
      </c>
      <c r="F176" s="113"/>
      <c r="G176" s="129"/>
      <c r="H176" s="129">
        <f t="shared" si="30"/>
        <v>0</v>
      </c>
      <c r="I176" s="129">
        <f t="shared" si="31"/>
        <v>0</v>
      </c>
      <c r="J176" s="129">
        <f t="shared" si="32"/>
        <v>1</v>
      </c>
      <c r="K176" s="65">
        <f t="shared" si="33"/>
        <v>0</v>
      </c>
      <c r="L176" s="40">
        <f t="shared" si="36"/>
        <v>3</v>
      </c>
      <c r="M176" s="40">
        <f t="shared" si="38"/>
        <v>0</v>
      </c>
      <c r="N176" s="40"/>
      <c r="Z176" s="43"/>
      <c r="AA176" s="28">
        <f t="shared" si="35"/>
        <v>1</v>
      </c>
      <c r="AB176" s="40">
        <f t="shared" si="29"/>
        <v>1</v>
      </c>
      <c r="AC176" s="40">
        <f t="shared" si="34"/>
        <v>0</v>
      </c>
    </row>
    <row r="177" spans="1:29" s="42" customFormat="1" ht="16.5" hidden="1" customHeight="1" x14ac:dyDescent="0.3">
      <c r="A177" s="96"/>
      <c r="B177" s="100" t="s">
        <v>81</v>
      </c>
      <c r="C177" s="113">
        <v>20</v>
      </c>
      <c r="D177" s="113">
        <v>18</v>
      </c>
      <c r="E177" s="113">
        <v>2</v>
      </c>
      <c r="F177" s="113">
        <v>0</v>
      </c>
      <c r="G177" s="129"/>
      <c r="H177" s="129">
        <f t="shared" si="30"/>
        <v>1</v>
      </c>
      <c r="I177" s="129">
        <f t="shared" si="31"/>
        <v>1</v>
      </c>
      <c r="J177" s="129">
        <f t="shared" si="32"/>
        <v>0</v>
      </c>
      <c r="K177" s="65">
        <f t="shared" si="33"/>
        <v>0</v>
      </c>
      <c r="L177" s="40">
        <f t="shared" si="36"/>
        <v>20</v>
      </c>
      <c r="M177" s="40">
        <f t="shared" si="38"/>
        <v>0</v>
      </c>
      <c r="N177" s="40"/>
      <c r="Z177" s="43"/>
      <c r="AA177" s="28">
        <f t="shared" si="35"/>
        <v>2</v>
      </c>
      <c r="AB177" s="40">
        <f t="shared" si="29"/>
        <v>2</v>
      </c>
      <c r="AC177" s="40">
        <f t="shared" si="34"/>
        <v>0</v>
      </c>
    </row>
    <row r="178" spans="1:29" s="42" customFormat="1" ht="18.75" hidden="1" x14ac:dyDescent="0.3">
      <c r="A178" s="53"/>
      <c r="B178" s="98" t="s">
        <v>106</v>
      </c>
      <c r="C178" s="112"/>
      <c r="D178" s="112"/>
      <c r="E178" s="112"/>
      <c r="F178" s="112"/>
      <c r="G178" s="129"/>
      <c r="H178" s="129">
        <f t="shared" si="30"/>
        <v>0</v>
      </c>
      <c r="I178" s="129">
        <f t="shared" si="31"/>
        <v>0</v>
      </c>
      <c r="J178" s="129">
        <f t="shared" si="32"/>
        <v>0</v>
      </c>
      <c r="K178" s="65">
        <f t="shared" si="33"/>
        <v>0</v>
      </c>
      <c r="L178" s="40">
        <f t="shared" si="36"/>
        <v>0</v>
      </c>
      <c r="M178" s="40">
        <f t="shared" si="38"/>
        <v>0</v>
      </c>
      <c r="N178" s="40"/>
      <c r="Z178" s="43"/>
      <c r="AA178" s="28">
        <f t="shared" si="35"/>
        <v>0</v>
      </c>
      <c r="AB178" s="40">
        <f t="shared" si="29"/>
        <v>0</v>
      </c>
      <c r="AC178" s="40">
        <f t="shared" si="34"/>
        <v>0</v>
      </c>
    </row>
    <row r="179" spans="1:29" s="42" customFormat="1" ht="27.75" hidden="1" customHeight="1" x14ac:dyDescent="0.3">
      <c r="A179" s="53">
        <v>28</v>
      </c>
      <c r="B179" s="98" t="s">
        <v>52</v>
      </c>
      <c r="C179" s="112">
        <v>32</v>
      </c>
      <c r="D179" s="112">
        <v>27</v>
      </c>
      <c r="E179" s="112">
        <v>1</v>
      </c>
      <c r="F179" s="112">
        <v>4</v>
      </c>
      <c r="G179" s="129"/>
      <c r="H179" s="129">
        <f t="shared" si="30"/>
        <v>1</v>
      </c>
      <c r="I179" s="129">
        <f t="shared" si="31"/>
        <v>1</v>
      </c>
      <c r="J179" s="129">
        <f t="shared" si="32"/>
        <v>3</v>
      </c>
      <c r="K179" s="65">
        <f t="shared" si="33"/>
        <v>0</v>
      </c>
      <c r="L179" s="40">
        <f t="shared" si="36"/>
        <v>32</v>
      </c>
      <c r="M179" s="40">
        <f t="shared" si="38"/>
        <v>0</v>
      </c>
      <c r="N179" s="40"/>
      <c r="Z179" s="43"/>
      <c r="AA179" s="28">
        <f t="shared" si="35"/>
        <v>5</v>
      </c>
      <c r="AB179" s="40">
        <f t="shared" si="29"/>
        <v>5</v>
      </c>
      <c r="AC179" s="40">
        <f t="shared" si="34"/>
        <v>0</v>
      </c>
    </row>
    <row r="180" spans="1:29" s="42" customFormat="1" ht="15.6" hidden="1" customHeight="1" x14ac:dyDescent="0.3">
      <c r="A180" s="53"/>
      <c r="B180" s="97" t="s">
        <v>83</v>
      </c>
      <c r="C180" s="113"/>
      <c r="D180" s="113"/>
      <c r="E180" s="113"/>
      <c r="F180" s="113"/>
      <c r="G180" s="129"/>
      <c r="H180" s="129">
        <f t="shared" si="30"/>
        <v>0</v>
      </c>
      <c r="I180" s="129">
        <f t="shared" si="31"/>
        <v>0</v>
      </c>
      <c r="J180" s="129">
        <f t="shared" si="32"/>
        <v>0</v>
      </c>
      <c r="K180" s="65">
        <f t="shared" si="33"/>
        <v>0</v>
      </c>
      <c r="L180" s="40">
        <f t="shared" si="36"/>
        <v>0</v>
      </c>
      <c r="M180" s="40">
        <f t="shared" si="38"/>
        <v>0</v>
      </c>
      <c r="N180" s="40"/>
      <c r="Z180" s="43"/>
      <c r="AA180" s="28">
        <f t="shared" si="35"/>
        <v>0</v>
      </c>
      <c r="AB180" s="40">
        <f t="shared" si="29"/>
        <v>0</v>
      </c>
      <c r="AC180" s="40">
        <f t="shared" si="34"/>
        <v>0</v>
      </c>
    </row>
    <row r="181" spans="1:29" s="42" customFormat="1" ht="31.5" hidden="1" x14ac:dyDescent="0.3">
      <c r="A181" s="53"/>
      <c r="B181" s="97" t="s">
        <v>107</v>
      </c>
      <c r="C181" s="112">
        <v>5</v>
      </c>
      <c r="D181" s="113"/>
      <c r="E181" s="113">
        <v>1</v>
      </c>
      <c r="F181" s="113">
        <v>4</v>
      </c>
      <c r="G181" s="129"/>
      <c r="H181" s="129">
        <f t="shared" si="30"/>
        <v>1</v>
      </c>
      <c r="I181" s="129">
        <f t="shared" si="31"/>
        <v>1</v>
      </c>
      <c r="J181" s="129">
        <f t="shared" si="32"/>
        <v>3</v>
      </c>
      <c r="K181" s="65">
        <f t="shared" si="33"/>
        <v>0</v>
      </c>
      <c r="L181" s="40">
        <f t="shared" si="36"/>
        <v>5</v>
      </c>
      <c r="M181" s="40">
        <f t="shared" si="38"/>
        <v>0</v>
      </c>
      <c r="N181" s="40"/>
      <c r="Z181" s="43"/>
      <c r="AA181" s="28">
        <f t="shared" si="35"/>
        <v>5</v>
      </c>
      <c r="AB181" s="40">
        <f t="shared" si="29"/>
        <v>5</v>
      </c>
      <c r="AC181" s="40">
        <f t="shared" si="34"/>
        <v>0</v>
      </c>
    </row>
    <row r="182" spans="1:29" s="42" customFormat="1" ht="15.6" hidden="1" customHeight="1" x14ac:dyDescent="0.3">
      <c r="A182" s="53"/>
      <c r="B182" s="97" t="s">
        <v>85</v>
      </c>
      <c r="C182" s="113"/>
      <c r="D182" s="113"/>
      <c r="E182" s="113"/>
      <c r="F182" s="113"/>
      <c r="G182" s="129"/>
      <c r="H182" s="129">
        <f t="shared" si="30"/>
        <v>0</v>
      </c>
      <c r="I182" s="129">
        <f t="shared" si="31"/>
        <v>0</v>
      </c>
      <c r="J182" s="129">
        <f t="shared" si="32"/>
        <v>0</v>
      </c>
      <c r="K182" s="65">
        <f t="shared" si="33"/>
        <v>0</v>
      </c>
      <c r="L182" s="40">
        <f t="shared" si="36"/>
        <v>0</v>
      </c>
      <c r="M182" s="40">
        <f t="shared" si="38"/>
        <v>0</v>
      </c>
      <c r="N182" s="40"/>
      <c r="Z182" s="43"/>
      <c r="AA182" s="28">
        <f t="shared" si="35"/>
        <v>0</v>
      </c>
      <c r="AB182" s="40">
        <f t="shared" si="29"/>
        <v>0</v>
      </c>
      <c r="AC182" s="40">
        <f t="shared" si="34"/>
        <v>0</v>
      </c>
    </row>
    <row r="183" spans="1:29" s="42" customFormat="1" ht="18.75" hidden="1" x14ac:dyDescent="0.3">
      <c r="A183" s="53"/>
      <c r="B183" s="98" t="s">
        <v>80</v>
      </c>
      <c r="C183" s="112">
        <v>4</v>
      </c>
      <c r="D183" s="112">
        <v>4</v>
      </c>
      <c r="E183" s="112"/>
      <c r="F183" s="112"/>
      <c r="G183" s="129"/>
      <c r="H183" s="129">
        <f t="shared" si="30"/>
        <v>0</v>
      </c>
      <c r="I183" s="129">
        <f t="shared" si="31"/>
        <v>0</v>
      </c>
      <c r="J183" s="129">
        <f t="shared" si="32"/>
        <v>0</v>
      </c>
      <c r="K183" s="65">
        <f t="shared" si="33"/>
        <v>0</v>
      </c>
      <c r="L183" s="40">
        <f t="shared" ref="L183:L190" si="39">D183+E183+F183</f>
        <v>4</v>
      </c>
      <c r="M183" s="40">
        <f t="shared" si="38"/>
        <v>0</v>
      </c>
      <c r="N183" s="40"/>
      <c r="Z183" s="43"/>
      <c r="AA183" s="28">
        <f t="shared" si="35"/>
        <v>0</v>
      </c>
      <c r="AB183" s="40">
        <f t="shared" si="29"/>
        <v>0</v>
      </c>
      <c r="AC183" s="40">
        <f t="shared" si="34"/>
        <v>0</v>
      </c>
    </row>
    <row r="184" spans="1:29" s="42" customFormat="1" ht="18.75" hidden="1" x14ac:dyDescent="0.3">
      <c r="A184" s="53"/>
      <c r="B184" s="98" t="s">
        <v>81</v>
      </c>
      <c r="C184" s="112">
        <v>23</v>
      </c>
      <c r="D184" s="112">
        <v>23</v>
      </c>
      <c r="E184" s="112">
        <v>0</v>
      </c>
      <c r="F184" s="112">
        <v>0</v>
      </c>
      <c r="G184" s="129"/>
      <c r="H184" s="129">
        <f t="shared" si="30"/>
        <v>0</v>
      </c>
      <c r="I184" s="129">
        <f t="shared" si="31"/>
        <v>0</v>
      </c>
      <c r="J184" s="129">
        <f t="shared" si="32"/>
        <v>0</v>
      </c>
      <c r="K184" s="65">
        <f t="shared" si="33"/>
        <v>0</v>
      </c>
      <c r="L184" s="40">
        <f t="shared" si="39"/>
        <v>23</v>
      </c>
      <c r="M184" s="40">
        <f t="shared" si="38"/>
        <v>0</v>
      </c>
      <c r="N184" s="40"/>
      <c r="Z184" s="43"/>
      <c r="AA184" s="28">
        <f t="shared" si="35"/>
        <v>0</v>
      </c>
      <c r="AB184" s="40">
        <f t="shared" si="29"/>
        <v>0</v>
      </c>
      <c r="AC184" s="40">
        <f t="shared" si="34"/>
        <v>0</v>
      </c>
    </row>
    <row r="185" spans="1:29" s="42" customFormat="1" ht="23.25" hidden="1" customHeight="1" x14ac:dyDescent="0.3">
      <c r="A185" s="53">
        <v>29</v>
      </c>
      <c r="B185" s="98" t="s">
        <v>142</v>
      </c>
      <c r="C185" s="112">
        <v>28</v>
      </c>
      <c r="D185" s="112">
        <v>22</v>
      </c>
      <c r="E185" s="112">
        <v>5</v>
      </c>
      <c r="F185" s="112">
        <v>1</v>
      </c>
      <c r="G185" s="129"/>
      <c r="H185" s="129">
        <f t="shared" si="30"/>
        <v>2</v>
      </c>
      <c r="I185" s="129">
        <f t="shared" si="31"/>
        <v>2</v>
      </c>
      <c r="J185" s="129">
        <f t="shared" si="32"/>
        <v>2</v>
      </c>
      <c r="K185" s="65">
        <f t="shared" si="33"/>
        <v>0</v>
      </c>
      <c r="L185" s="40">
        <f t="shared" si="39"/>
        <v>28</v>
      </c>
      <c r="M185" s="40">
        <f t="shared" si="38"/>
        <v>0</v>
      </c>
      <c r="N185" s="40"/>
      <c r="Z185" s="43"/>
      <c r="AA185" s="28">
        <f t="shared" si="35"/>
        <v>6</v>
      </c>
      <c r="AB185" s="40">
        <f t="shared" si="29"/>
        <v>6</v>
      </c>
      <c r="AC185" s="40">
        <f t="shared" si="34"/>
        <v>0</v>
      </c>
    </row>
    <row r="186" spans="1:29" s="42" customFormat="1" ht="15.6" hidden="1" customHeight="1" x14ac:dyDescent="0.3">
      <c r="A186" s="53"/>
      <c r="B186" s="97" t="s">
        <v>83</v>
      </c>
      <c r="C186" s="113"/>
      <c r="D186" s="113"/>
      <c r="E186" s="113"/>
      <c r="F186" s="113"/>
      <c r="G186" s="129"/>
      <c r="H186" s="129">
        <f t="shared" si="30"/>
        <v>0</v>
      </c>
      <c r="I186" s="129">
        <f t="shared" si="31"/>
        <v>0</v>
      </c>
      <c r="J186" s="129">
        <f t="shared" si="32"/>
        <v>0</v>
      </c>
      <c r="K186" s="65">
        <f t="shared" si="33"/>
        <v>0</v>
      </c>
      <c r="L186" s="40">
        <f t="shared" si="39"/>
        <v>0</v>
      </c>
      <c r="M186" s="40">
        <f t="shared" si="38"/>
        <v>0</v>
      </c>
      <c r="N186" s="40"/>
      <c r="Z186" s="43"/>
      <c r="AA186" s="28">
        <f t="shared" si="35"/>
        <v>0</v>
      </c>
      <c r="AB186" s="40">
        <f t="shared" si="29"/>
        <v>0</v>
      </c>
      <c r="AC186" s="40">
        <f t="shared" si="34"/>
        <v>0</v>
      </c>
    </row>
    <row r="187" spans="1:29" s="42" customFormat="1" ht="31.5" hidden="1" x14ac:dyDescent="0.3">
      <c r="A187" s="53"/>
      <c r="B187" s="97" t="s">
        <v>107</v>
      </c>
      <c r="C187" s="112">
        <v>2</v>
      </c>
      <c r="D187" s="113">
        <v>1</v>
      </c>
      <c r="E187" s="113"/>
      <c r="F187" s="113">
        <v>1</v>
      </c>
      <c r="G187" s="129"/>
      <c r="H187" s="129">
        <f t="shared" si="30"/>
        <v>0</v>
      </c>
      <c r="I187" s="129">
        <f t="shared" si="31"/>
        <v>0</v>
      </c>
      <c r="J187" s="129">
        <f t="shared" si="32"/>
        <v>1</v>
      </c>
      <c r="K187" s="65">
        <f t="shared" si="33"/>
        <v>0</v>
      </c>
      <c r="L187" s="40">
        <f t="shared" si="39"/>
        <v>2</v>
      </c>
      <c r="M187" s="40">
        <f t="shared" si="38"/>
        <v>0</v>
      </c>
      <c r="N187" s="40"/>
      <c r="Z187" s="43"/>
      <c r="AA187" s="28">
        <f t="shared" si="35"/>
        <v>1</v>
      </c>
      <c r="AB187" s="40">
        <f t="shared" si="29"/>
        <v>1</v>
      </c>
      <c r="AC187" s="40">
        <f t="shared" si="34"/>
        <v>0</v>
      </c>
    </row>
    <row r="188" spans="1:29" s="42" customFormat="1" ht="15.6" hidden="1" customHeight="1" x14ac:dyDescent="0.3">
      <c r="A188" s="53"/>
      <c r="B188" s="97" t="s">
        <v>85</v>
      </c>
      <c r="C188" s="113"/>
      <c r="D188" s="113"/>
      <c r="E188" s="113"/>
      <c r="F188" s="113"/>
      <c r="G188" s="129"/>
      <c r="H188" s="129">
        <f t="shared" si="30"/>
        <v>0</v>
      </c>
      <c r="I188" s="129">
        <f t="shared" si="31"/>
        <v>0</v>
      </c>
      <c r="J188" s="129">
        <f t="shared" si="32"/>
        <v>0</v>
      </c>
      <c r="K188" s="65">
        <f t="shared" si="33"/>
        <v>0</v>
      </c>
      <c r="L188" s="40">
        <f t="shared" si="39"/>
        <v>0</v>
      </c>
      <c r="M188" s="40">
        <f t="shared" si="38"/>
        <v>0</v>
      </c>
      <c r="N188" s="40"/>
      <c r="Z188" s="43"/>
      <c r="AA188" s="28">
        <f t="shared" si="35"/>
        <v>0</v>
      </c>
      <c r="AB188" s="40">
        <f t="shared" si="29"/>
        <v>0</v>
      </c>
      <c r="AC188" s="40">
        <f t="shared" si="34"/>
        <v>0</v>
      </c>
    </row>
    <row r="189" spans="1:29" s="42" customFormat="1" ht="18.75" hidden="1" x14ac:dyDescent="0.3">
      <c r="A189" s="53"/>
      <c r="B189" s="98" t="s">
        <v>80</v>
      </c>
      <c r="C189" s="112">
        <v>2</v>
      </c>
      <c r="D189" s="112">
        <v>2</v>
      </c>
      <c r="E189" s="112"/>
      <c r="F189" s="112"/>
      <c r="G189" s="129"/>
      <c r="H189" s="129">
        <f t="shared" si="30"/>
        <v>0</v>
      </c>
      <c r="I189" s="129">
        <f t="shared" si="31"/>
        <v>0</v>
      </c>
      <c r="J189" s="129">
        <f t="shared" si="32"/>
        <v>0</v>
      </c>
      <c r="K189" s="65">
        <f t="shared" si="33"/>
        <v>0</v>
      </c>
      <c r="L189" s="40">
        <f t="shared" si="39"/>
        <v>2</v>
      </c>
      <c r="M189" s="40">
        <f t="shared" si="38"/>
        <v>0</v>
      </c>
      <c r="N189" s="40"/>
      <c r="Z189" s="43"/>
      <c r="AA189" s="28">
        <f t="shared" si="35"/>
        <v>0</v>
      </c>
      <c r="AB189" s="40">
        <f t="shared" si="29"/>
        <v>0</v>
      </c>
      <c r="AC189" s="40">
        <f t="shared" si="34"/>
        <v>0</v>
      </c>
    </row>
    <row r="190" spans="1:29" s="42" customFormat="1" ht="18.75" hidden="1" x14ac:dyDescent="0.3">
      <c r="A190" s="53"/>
      <c r="B190" s="98" t="s">
        <v>81</v>
      </c>
      <c r="C190" s="112">
        <v>24</v>
      </c>
      <c r="D190" s="112">
        <v>19</v>
      </c>
      <c r="E190" s="112">
        <v>5</v>
      </c>
      <c r="F190" s="112"/>
      <c r="G190" s="129"/>
      <c r="H190" s="129">
        <f t="shared" si="30"/>
        <v>1</v>
      </c>
      <c r="I190" s="129">
        <f t="shared" si="31"/>
        <v>1</v>
      </c>
      <c r="J190" s="129">
        <f t="shared" si="32"/>
        <v>3</v>
      </c>
      <c r="K190" s="65">
        <f t="shared" si="33"/>
        <v>0</v>
      </c>
      <c r="L190" s="40">
        <f t="shared" si="39"/>
        <v>24</v>
      </c>
      <c r="M190" s="40">
        <f t="shared" si="38"/>
        <v>0</v>
      </c>
      <c r="N190" s="40"/>
      <c r="Z190" s="43"/>
      <c r="AA190" s="28">
        <f t="shared" si="35"/>
        <v>5</v>
      </c>
      <c r="AB190" s="40">
        <f t="shared" si="29"/>
        <v>5</v>
      </c>
      <c r="AC190" s="40">
        <f t="shared" si="34"/>
        <v>0</v>
      </c>
    </row>
    <row r="191" spans="1:29" s="42" customFormat="1" ht="18.75" hidden="1" x14ac:dyDescent="0.3">
      <c r="A191" s="53"/>
      <c r="B191" s="98" t="s">
        <v>80</v>
      </c>
      <c r="C191" s="112">
        <v>26</v>
      </c>
      <c r="D191" s="112">
        <v>19</v>
      </c>
      <c r="E191" s="112">
        <v>5</v>
      </c>
      <c r="F191" s="112">
        <v>2</v>
      </c>
      <c r="G191" s="129"/>
      <c r="H191" s="129">
        <f t="shared" si="30"/>
        <v>2</v>
      </c>
      <c r="I191" s="129">
        <f t="shared" si="31"/>
        <v>2</v>
      </c>
      <c r="J191" s="129">
        <f t="shared" si="32"/>
        <v>3</v>
      </c>
      <c r="K191" s="65">
        <f t="shared" si="33"/>
        <v>0</v>
      </c>
      <c r="L191" s="40"/>
      <c r="M191" s="40"/>
      <c r="N191" s="40"/>
      <c r="Z191" s="43"/>
      <c r="AA191" s="28">
        <f t="shared" si="35"/>
        <v>7</v>
      </c>
      <c r="AB191" s="40">
        <f t="shared" si="29"/>
        <v>7</v>
      </c>
      <c r="AC191" s="40">
        <f t="shared" si="34"/>
        <v>0</v>
      </c>
    </row>
    <row r="192" spans="1:29" s="42" customFormat="1" ht="28.35" hidden="1" customHeight="1" x14ac:dyDescent="0.3">
      <c r="A192" s="53">
        <v>30</v>
      </c>
      <c r="B192" s="98" t="s">
        <v>143</v>
      </c>
      <c r="C192" s="112">
        <v>20</v>
      </c>
      <c r="D192" s="112">
        <v>16</v>
      </c>
      <c r="E192" s="112">
        <v>3</v>
      </c>
      <c r="F192" s="112">
        <v>1</v>
      </c>
      <c r="G192" s="129"/>
      <c r="H192" s="129">
        <f t="shared" si="30"/>
        <v>1</v>
      </c>
      <c r="I192" s="129">
        <f t="shared" si="31"/>
        <v>1</v>
      </c>
      <c r="J192" s="129">
        <f t="shared" si="32"/>
        <v>2</v>
      </c>
      <c r="K192" s="65">
        <f t="shared" si="33"/>
        <v>0</v>
      </c>
      <c r="L192" s="40">
        <f t="shared" ref="L192:L209" si="40">D192+E192+F192</f>
        <v>20</v>
      </c>
      <c r="M192" s="40">
        <f t="shared" ref="M192:M209" si="41">C192-L192</f>
        <v>0</v>
      </c>
      <c r="N192" s="40"/>
      <c r="Z192" s="43"/>
      <c r="AA192" s="28">
        <f t="shared" si="35"/>
        <v>4</v>
      </c>
      <c r="AB192" s="40">
        <f t="shared" si="29"/>
        <v>4</v>
      </c>
      <c r="AC192" s="40">
        <f t="shared" si="34"/>
        <v>0</v>
      </c>
    </row>
    <row r="193" spans="1:29" s="42" customFormat="1" ht="15.6" hidden="1" customHeight="1" x14ac:dyDescent="0.3">
      <c r="A193" s="53"/>
      <c r="B193" s="97" t="s">
        <v>83</v>
      </c>
      <c r="C193" s="113"/>
      <c r="D193" s="113"/>
      <c r="E193" s="113"/>
      <c r="F193" s="113"/>
      <c r="G193" s="129"/>
      <c r="H193" s="129">
        <f t="shared" si="30"/>
        <v>0</v>
      </c>
      <c r="I193" s="129">
        <f t="shared" si="31"/>
        <v>0</v>
      </c>
      <c r="J193" s="129">
        <f t="shared" si="32"/>
        <v>0</v>
      </c>
      <c r="K193" s="65">
        <f t="shared" si="33"/>
        <v>0</v>
      </c>
      <c r="L193" s="40">
        <f t="shared" si="40"/>
        <v>0</v>
      </c>
      <c r="M193" s="40">
        <f t="shared" si="41"/>
        <v>0</v>
      </c>
      <c r="N193" s="40"/>
      <c r="Z193" s="43"/>
      <c r="AA193" s="28">
        <f t="shared" si="35"/>
        <v>0</v>
      </c>
      <c r="AB193" s="40">
        <f t="shared" si="29"/>
        <v>0</v>
      </c>
      <c r="AC193" s="40">
        <f t="shared" si="34"/>
        <v>0</v>
      </c>
    </row>
    <row r="194" spans="1:29" s="42" customFormat="1" ht="31.5" hidden="1" x14ac:dyDescent="0.3">
      <c r="A194" s="53"/>
      <c r="B194" s="97" t="s">
        <v>134</v>
      </c>
      <c r="C194" s="112">
        <v>3</v>
      </c>
      <c r="D194" s="113">
        <v>1</v>
      </c>
      <c r="E194" s="113">
        <v>1</v>
      </c>
      <c r="F194" s="113">
        <v>1</v>
      </c>
      <c r="G194" s="129"/>
      <c r="H194" s="129">
        <f t="shared" si="30"/>
        <v>1</v>
      </c>
      <c r="I194" s="129">
        <f t="shared" si="31"/>
        <v>1</v>
      </c>
      <c r="J194" s="129">
        <f t="shared" si="32"/>
        <v>0</v>
      </c>
      <c r="K194" s="65">
        <f t="shared" si="33"/>
        <v>0</v>
      </c>
      <c r="L194" s="40">
        <f t="shared" si="40"/>
        <v>3</v>
      </c>
      <c r="M194" s="40">
        <f t="shared" si="41"/>
        <v>0</v>
      </c>
      <c r="N194" s="40"/>
      <c r="Z194" s="43"/>
      <c r="AA194" s="28">
        <f t="shared" si="35"/>
        <v>2</v>
      </c>
      <c r="AB194" s="40">
        <f t="shared" si="29"/>
        <v>2</v>
      </c>
      <c r="AC194" s="40">
        <f t="shared" si="34"/>
        <v>0</v>
      </c>
    </row>
    <row r="195" spans="1:29" s="42" customFormat="1" ht="15.6" hidden="1" customHeight="1" x14ac:dyDescent="0.3">
      <c r="A195" s="53"/>
      <c r="B195" s="97" t="s">
        <v>85</v>
      </c>
      <c r="C195" s="113"/>
      <c r="D195" s="113"/>
      <c r="E195" s="113"/>
      <c r="F195" s="113"/>
      <c r="G195" s="129"/>
      <c r="H195" s="129">
        <f t="shared" si="30"/>
        <v>0</v>
      </c>
      <c r="I195" s="129">
        <f t="shared" si="31"/>
        <v>0</v>
      </c>
      <c r="J195" s="129">
        <f t="shared" si="32"/>
        <v>0</v>
      </c>
      <c r="K195" s="65">
        <f t="shared" si="33"/>
        <v>0</v>
      </c>
      <c r="L195" s="40">
        <f t="shared" si="40"/>
        <v>0</v>
      </c>
      <c r="M195" s="40">
        <f t="shared" si="41"/>
        <v>0</v>
      </c>
      <c r="N195" s="40"/>
      <c r="Z195" s="43"/>
      <c r="AA195" s="28">
        <f t="shared" si="35"/>
        <v>0</v>
      </c>
      <c r="AB195" s="40">
        <f t="shared" si="29"/>
        <v>0</v>
      </c>
      <c r="AC195" s="40">
        <f t="shared" si="34"/>
        <v>0</v>
      </c>
    </row>
    <row r="196" spans="1:29" s="42" customFormat="1" ht="18.75" hidden="1" x14ac:dyDescent="0.3">
      <c r="A196" s="53"/>
      <c r="B196" s="98" t="s">
        <v>80</v>
      </c>
      <c r="C196" s="112">
        <v>3</v>
      </c>
      <c r="D196" s="112">
        <v>2</v>
      </c>
      <c r="E196" s="112">
        <v>1</v>
      </c>
      <c r="F196" s="112"/>
      <c r="G196" s="129"/>
      <c r="H196" s="129">
        <f t="shared" si="30"/>
        <v>0</v>
      </c>
      <c r="I196" s="129">
        <f t="shared" si="31"/>
        <v>0</v>
      </c>
      <c r="J196" s="129">
        <f t="shared" si="32"/>
        <v>1</v>
      </c>
      <c r="K196" s="65">
        <f t="shared" si="33"/>
        <v>0</v>
      </c>
      <c r="L196" s="40">
        <f t="shared" si="40"/>
        <v>3</v>
      </c>
      <c r="M196" s="40">
        <f t="shared" si="41"/>
        <v>0</v>
      </c>
      <c r="N196" s="40"/>
      <c r="Z196" s="43"/>
      <c r="AA196" s="28">
        <f t="shared" si="35"/>
        <v>1</v>
      </c>
      <c r="AB196" s="40">
        <f t="shared" si="29"/>
        <v>1</v>
      </c>
      <c r="AC196" s="40">
        <f t="shared" si="34"/>
        <v>0</v>
      </c>
    </row>
    <row r="197" spans="1:29" s="42" customFormat="1" ht="18.75" hidden="1" x14ac:dyDescent="0.3">
      <c r="A197" s="53"/>
      <c r="B197" s="98" t="s">
        <v>81</v>
      </c>
      <c r="C197" s="112">
        <v>14</v>
      </c>
      <c r="D197" s="112">
        <v>13</v>
      </c>
      <c r="E197" s="112">
        <v>1</v>
      </c>
      <c r="F197" s="112"/>
      <c r="G197" s="129"/>
      <c r="H197" s="129">
        <f t="shared" si="30"/>
        <v>0</v>
      </c>
      <c r="I197" s="129">
        <f t="shared" si="31"/>
        <v>0</v>
      </c>
      <c r="J197" s="129">
        <f t="shared" si="32"/>
        <v>1</v>
      </c>
      <c r="K197" s="65">
        <f t="shared" si="33"/>
        <v>0</v>
      </c>
      <c r="L197" s="40">
        <f t="shared" si="40"/>
        <v>14</v>
      </c>
      <c r="M197" s="40">
        <f t="shared" si="41"/>
        <v>0</v>
      </c>
      <c r="N197" s="40"/>
      <c r="Z197" s="43"/>
      <c r="AA197" s="28">
        <f t="shared" si="35"/>
        <v>1</v>
      </c>
      <c r="AB197" s="40">
        <f t="shared" si="29"/>
        <v>1</v>
      </c>
      <c r="AC197" s="40">
        <f t="shared" si="34"/>
        <v>0</v>
      </c>
    </row>
    <row r="198" spans="1:29" s="42" customFormat="1" ht="24.75" hidden="1" customHeight="1" x14ac:dyDescent="0.3">
      <c r="A198" s="53">
        <v>31</v>
      </c>
      <c r="B198" s="98" t="s">
        <v>144</v>
      </c>
      <c r="C198" s="112">
        <v>17</v>
      </c>
      <c r="D198" s="112">
        <v>16</v>
      </c>
      <c r="E198" s="112">
        <v>0</v>
      </c>
      <c r="F198" s="112">
        <v>1</v>
      </c>
      <c r="G198" s="129"/>
      <c r="H198" s="129">
        <f t="shared" si="30"/>
        <v>0</v>
      </c>
      <c r="I198" s="129">
        <f t="shared" si="31"/>
        <v>0</v>
      </c>
      <c r="J198" s="129">
        <f t="shared" si="32"/>
        <v>1</v>
      </c>
      <c r="K198" s="65">
        <f t="shared" si="33"/>
        <v>0</v>
      </c>
      <c r="L198" s="40">
        <f t="shared" si="40"/>
        <v>17</v>
      </c>
      <c r="M198" s="40">
        <f t="shared" si="41"/>
        <v>0</v>
      </c>
      <c r="N198" s="40"/>
      <c r="Z198" s="43"/>
      <c r="AA198" s="28">
        <f t="shared" si="35"/>
        <v>1</v>
      </c>
      <c r="AB198" s="40">
        <f t="shared" si="29"/>
        <v>1</v>
      </c>
      <c r="AC198" s="40">
        <f t="shared" si="34"/>
        <v>0</v>
      </c>
    </row>
    <row r="199" spans="1:29" s="42" customFormat="1" ht="15.6" hidden="1" customHeight="1" x14ac:dyDescent="0.3">
      <c r="A199" s="53"/>
      <c r="B199" s="97" t="s">
        <v>83</v>
      </c>
      <c r="C199" s="113"/>
      <c r="D199" s="113"/>
      <c r="E199" s="113"/>
      <c r="F199" s="113"/>
      <c r="G199" s="129"/>
      <c r="H199" s="129">
        <f t="shared" si="30"/>
        <v>0</v>
      </c>
      <c r="I199" s="129">
        <f t="shared" si="31"/>
        <v>0</v>
      </c>
      <c r="J199" s="129">
        <f t="shared" si="32"/>
        <v>0</v>
      </c>
      <c r="K199" s="65">
        <f t="shared" si="33"/>
        <v>0</v>
      </c>
      <c r="L199" s="40">
        <f t="shared" si="40"/>
        <v>0</v>
      </c>
      <c r="M199" s="40">
        <f t="shared" si="41"/>
        <v>0</v>
      </c>
      <c r="N199" s="40"/>
      <c r="Z199" s="43"/>
      <c r="AA199" s="28">
        <f t="shared" si="35"/>
        <v>0</v>
      </c>
      <c r="AB199" s="40">
        <f t="shared" si="29"/>
        <v>0</v>
      </c>
      <c r="AC199" s="40">
        <f t="shared" si="34"/>
        <v>0</v>
      </c>
    </row>
    <row r="200" spans="1:29" s="42" customFormat="1" ht="31.5" hidden="1" x14ac:dyDescent="0.3">
      <c r="A200" s="53"/>
      <c r="B200" s="97" t="s">
        <v>134</v>
      </c>
      <c r="C200" s="112">
        <v>2</v>
      </c>
      <c r="D200" s="113">
        <v>1</v>
      </c>
      <c r="E200" s="113"/>
      <c r="F200" s="113">
        <v>1</v>
      </c>
      <c r="G200" s="129"/>
      <c r="H200" s="129">
        <f t="shared" si="30"/>
        <v>0</v>
      </c>
      <c r="I200" s="129">
        <f t="shared" si="31"/>
        <v>0</v>
      </c>
      <c r="J200" s="129">
        <f t="shared" si="32"/>
        <v>1</v>
      </c>
      <c r="K200" s="65">
        <f t="shared" si="33"/>
        <v>0</v>
      </c>
      <c r="L200" s="40">
        <f t="shared" si="40"/>
        <v>2</v>
      </c>
      <c r="M200" s="40">
        <f t="shared" si="41"/>
        <v>0</v>
      </c>
      <c r="N200" s="40"/>
      <c r="Z200" s="43"/>
      <c r="AA200" s="28">
        <f t="shared" si="35"/>
        <v>1</v>
      </c>
      <c r="AB200" s="40">
        <f t="shared" si="29"/>
        <v>1</v>
      </c>
      <c r="AC200" s="40">
        <f t="shared" si="34"/>
        <v>0</v>
      </c>
    </row>
    <row r="201" spans="1:29" s="42" customFormat="1" ht="15.6" hidden="1" customHeight="1" x14ac:dyDescent="0.3">
      <c r="A201" s="53"/>
      <c r="B201" s="97" t="s">
        <v>85</v>
      </c>
      <c r="C201" s="113"/>
      <c r="D201" s="113"/>
      <c r="E201" s="113"/>
      <c r="F201" s="113"/>
      <c r="G201" s="129"/>
      <c r="H201" s="129">
        <f t="shared" si="30"/>
        <v>0</v>
      </c>
      <c r="I201" s="129">
        <f t="shared" si="31"/>
        <v>0</v>
      </c>
      <c r="J201" s="129">
        <f t="shared" si="32"/>
        <v>0</v>
      </c>
      <c r="K201" s="65">
        <f t="shared" si="33"/>
        <v>0</v>
      </c>
      <c r="L201" s="40">
        <f t="shared" si="40"/>
        <v>0</v>
      </c>
      <c r="M201" s="40">
        <f t="shared" si="41"/>
        <v>0</v>
      </c>
      <c r="N201" s="40"/>
      <c r="Z201" s="43"/>
      <c r="AA201" s="28">
        <f t="shared" si="35"/>
        <v>0</v>
      </c>
      <c r="AB201" s="40">
        <f t="shared" si="29"/>
        <v>0</v>
      </c>
      <c r="AC201" s="40">
        <f t="shared" si="34"/>
        <v>0</v>
      </c>
    </row>
    <row r="202" spans="1:29" s="42" customFormat="1" ht="18.75" hidden="1" x14ac:dyDescent="0.3">
      <c r="A202" s="53"/>
      <c r="B202" s="98" t="s">
        <v>80</v>
      </c>
      <c r="C202" s="112">
        <v>2</v>
      </c>
      <c r="D202" s="112">
        <v>2</v>
      </c>
      <c r="E202" s="112"/>
      <c r="F202" s="112"/>
      <c r="G202" s="129"/>
      <c r="H202" s="129">
        <f t="shared" si="30"/>
        <v>0</v>
      </c>
      <c r="I202" s="129">
        <f t="shared" si="31"/>
        <v>0</v>
      </c>
      <c r="J202" s="129">
        <f t="shared" si="32"/>
        <v>0</v>
      </c>
      <c r="K202" s="65">
        <f t="shared" si="33"/>
        <v>0</v>
      </c>
      <c r="L202" s="40">
        <f t="shared" si="40"/>
        <v>2</v>
      </c>
      <c r="M202" s="40">
        <f t="shared" si="41"/>
        <v>0</v>
      </c>
      <c r="N202" s="40"/>
      <c r="Z202" s="43"/>
      <c r="AA202" s="28">
        <f t="shared" si="35"/>
        <v>0</v>
      </c>
      <c r="AB202" s="40">
        <f t="shared" si="29"/>
        <v>0</v>
      </c>
      <c r="AC202" s="40">
        <f t="shared" si="34"/>
        <v>0</v>
      </c>
    </row>
    <row r="203" spans="1:29" s="42" customFormat="1" ht="18.75" hidden="1" x14ac:dyDescent="0.3">
      <c r="A203" s="53"/>
      <c r="B203" s="98" t="s">
        <v>81</v>
      </c>
      <c r="C203" s="112">
        <v>13</v>
      </c>
      <c r="D203" s="112">
        <v>13</v>
      </c>
      <c r="E203" s="112"/>
      <c r="F203" s="112"/>
      <c r="G203" s="129"/>
      <c r="H203" s="129">
        <f t="shared" si="30"/>
        <v>0</v>
      </c>
      <c r="I203" s="129">
        <f t="shared" si="31"/>
        <v>0</v>
      </c>
      <c r="J203" s="129">
        <f t="shared" si="32"/>
        <v>0</v>
      </c>
      <c r="K203" s="65">
        <f t="shared" si="33"/>
        <v>0</v>
      </c>
      <c r="L203" s="40">
        <f t="shared" si="40"/>
        <v>13</v>
      </c>
      <c r="M203" s="40">
        <f t="shared" si="41"/>
        <v>0</v>
      </c>
      <c r="N203" s="40"/>
      <c r="Z203" s="43"/>
      <c r="AA203" s="28">
        <f t="shared" si="35"/>
        <v>0</v>
      </c>
      <c r="AB203" s="40">
        <f t="shared" si="29"/>
        <v>0</v>
      </c>
      <c r="AC203" s="40">
        <f t="shared" si="34"/>
        <v>0</v>
      </c>
    </row>
    <row r="204" spans="1:29" s="42" customFormat="1" ht="27.75" hidden="1" customHeight="1" x14ac:dyDescent="0.3">
      <c r="A204" s="53">
        <v>32</v>
      </c>
      <c r="B204" s="98" t="s">
        <v>135</v>
      </c>
      <c r="C204" s="112">
        <v>31</v>
      </c>
      <c r="D204" s="112">
        <v>23</v>
      </c>
      <c r="E204" s="112">
        <v>6</v>
      </c>
      <c r="F204" s="112">
        <v>2</v>
      </c>
      <c r="G204" s="129"/>
      <c r="H204" s="129">
        <f t="shared" si="30"/>
        <v>2</v>
      </c>
      <c r="I204" s="129">
        <f t="shared" si="31"/>
        <v>2</v>
      </c>
      <c r="J204" s="129">
        <f t="shared" si="32"/>
        <v>4</v>
      </c>
      <c r="K204" s="65">
        <f t="shared" si="33"/>
        <v>0</v>
      </c>
      <c r="L204" s="40">
        <f t="shared" si="40"/>
        <v>31</v>
      </c>
      <c r="M204" s="40">
        <f t="shared" si="41"/>
        <v>0</v>
      </c>
      <c r="N204" s="40"/>
      <c r="Z204" s="43"/>
      <c r="AA204" s="28">
        <f t="shared" si="35"/>
        <v>8</v>
      </c>
      <c r="AB204" s="40">
        <f t="shared" si="29"/>
        <v>8</v>
      </c>
      <c r="AC204" s="40">
        <f t="shared" si="34"/>
        <v>0</v>
      </c>
    </row>
    <row r="205" spans="1:29" s="42" customFormat="1" ht="0.75" hidden="1" customHeight="1" x14ac:dyDescent="0.3">
      <c r="A205" s="53"/>
      <c r="B205" s="97" t="s">
        <v>83</v>
      </c>
      <c r="C205" s="113"/>
      <c r="D205" s="113"/>
      <c r="E205" s="113"/>
      <c r="F205" s="113"/>
      <c r="G205" s="129"/>
      <c r="H205" s="129">
        <f t="shared" si="30"/>
        <v>0</v>
      </c>
      <c r="I205" s="129">
        <f t="shared" si="31"/>
        <v>0</v>
      </c>
      <c r="J205" s="129">
        <f t="shared" si="32"/>
        <v>0</v>
      </c>
      <c r="K205" s="65">
        <f t="shared" si="33"/>
        <v>0</v>
      </c>
      <c r="L205" s="40">
        <f t="shared" si="40"/>
        <v>0</v>
      </c>
      <c r="M205" s="40">
        <f t="shared" si="41"/>
        <v>0</v>
      </c>
      <c r="N205" s="40"/>
      <c r="Z205" s="43"/>
      <c r="AA205" s="28">
        <f t="shared" si="35"/>
        <v>0</v>
      </c>
      <c r="AB205" s="40">
        <f t="shared" ref="AB205:AB268" si="42">G205+H205+I205+J205+K205</f>
        <v>0</v>
      </c>
      <c r="AC205" s="40">
        <f t="shared" si="34"/>
        <v>0</v>
      </c>
    </row>
    <row r="206" spans="1:29" s="42" customFormat="1" ht="31.5" hidden="1" x14ac:dyDescent="0.3">
      <c r="A206" s="53"/>
      <c r="B206" s="97" t="s">
        <v>134</v>
      </c>
      <c r="C206" s="112">
        <v>3</v>
      </c>
      <c r="D206" s="113">
        <v>1</v>
      </c>
      <c r="E206" s="113"/>
      <c r="F206" s="113">
        <v>2</v>
      </c>
      <c r="G206" s="129"/>
      <c r="H206" s="129">
        <f t="shared" ref="H206:H269" si="43">ROUND((E206+F206)/4,0)</f>
        <v>1</v>
      </c>
      <c r="I206" s="129">
        <f t="shared" ref="I206:I269" si="44">H206</f>
        <v>1</v>
      </c>
      <c r="J206" s="129">
        <f t="shared" ref="J206:J269" si="45">E206+F206-H206-I206</f>
        <v>0</v>
      </c>
      <c r="K206" s="65">
        <f t="shared" ref="K206:K269" si="46">E206+F206-H206-I206-J206</f>
        <v>0</v>
      </c>
      <c r="L206" s="40">
        <f t="shared" si="40"/>
        <v>3</v>
      </c>
      <c r="M206" s="40">
        <f t="shared" si="41"/>
        <v>0</v>
      </c>
      <c r="N206" s="40"/>
      <c r="Z206" s="43"/>
      <c r="AA206" s="28">
        <f t="shared" si="35"/>
        <v>2</v>
      </c>
      <c r="AB206" s="40">
        <f t="shared" si="42"/>
        <v>2</v>
      </c>
      <c r="AC206" s="40">
        <f t="shared" ref="AC206:AC269" si="47">AA206-AB206</f>
        <v>0</v>
      </c>
    </row>
    <row r="207" spans="1:29" s="42" customFormat="1" ht="18.75" hidden="1" customHeight="1" x14ac:dyDescent="0.3">
      <c r="A207" s="53"/>
      <c r="B207" s="97" t="s">
        <v>85</v>
      </c>
      <c r="C207" s="113"/>
      <c r="D207" s="113"/>
      <c r="E207" s="113"/>
      <c r="F207" s="113"/>
      <c r="G207" s="129"/>
      <c r="H207" s="129">
        <f t="shared" si="43"/>
        <v>0</v>
      </c>
      <c r="I207" s="129">
        <f t="shared" si="44"/>
        <v>0</v>
      </c>
      <c r="J207" s="129">
        <f t="shared" si="45"/>
        <v>0</v>
      </c>
      <c r="K207" s="65">
        <f t="shared" si="46"/>
        <v>0</v>
      </c>
      <c r="L207" s="40">
        <f t="shared" si="40"/>
        <v>0</v>
      </c>
      <c r="M207" s="40">
        <f t="shared" si="41"/>
        <v>0</v>
      </c>
      <c r="N207" s="40"/>
      <c r="Z207" s="43"/>
      <c r="AA207" s="28">
        <f t="shared" si="35"/>
        <v>0</v>
      </c>
      <c r="AB207" s="40">
        <f t="shared" si="42"/>
        <v>0</v>
      </c>
      <c r="AC207" s="40">
        <f t="shared" si="47"/>
        <v>0</v>
      </c>
    </row>
    <row r="208" spans="1:29" s="42" customFormat="1" ht="18.75" hidden="1" x14ac:dyDescent="0.3">
      <c r="A208" s="53"/>
      <c r="B208" s="98" t="s">
        <v>80</v>
      </c>
      <c r="C208" s="112">
        <v>2</v>
      </c>
      <c r="D208" s="112">
        <v>2</v>
      </c>
      <c r="E208" s="112"/>
      <c r="F208" s="112"/>
      <c r="G208" s="129"/>
      <c r="H208" s="129">
        <f t="shared" si="43"/>
        <v>0</v>
      </c>
      <c r="I208" s="129">
        <f t="shared" si="44"/>
        <v>0</v>
      </c>
      <c r="J208" s="129">
        <f t="shared" si="45"/>
        <v>0</v>
      </c>
      <c r="K208" s="65">
        <f t="shared" si="46"/>
        <v>0</v>
      </c>
      <c r="L208" s="40">
        <f t="shared" si="40"/>
        <v>2</v>
      </c>
      <c r="M208" s="40">
        <f t="shared" si="41"/>
        <v>0</v>
      </c>
      <c r="N208" s="40"/>
      <c r="Z208" s="43"/>
      <c r="AA208" s="28">
        <f t="shared" si="35"/>
        <v>0</v>
      </c>
      <c r="AB208" s="40">
        <f t="shared" si="42"/>
        <v>0</v>
      </c>
      <c r="AC208" s="40">
        <f t="shared" si="47"/>
        <v>0</v>
      </c>
    </row>
    <row r="209" spans="1:29" s="42" customFormat="1" ht="18.75" hidden="1" x14ac:dyDescent="0.3">
      <c r="A209" s="53"/>
      <c r="B209" s="98" t="s">
        <v>81</v>
      </c>
      <c r="C209" s="112">
        <v>26</v>
      </c>
      <c r="D209" s="112">
        <v>20</v>
      </c>
      <c r="E209" s="112">
        <v>6</v>
      </c>
      <c r="F209" s="112"/>
      <c r="G209" s="129"/>
      <c r="H209" s="129">
        <f t="shared" si="43"/>
        <v>2</v>
      </c>
      <c r="I209" s="129">
        <f t="shared" si="44"/>
        <v>2</v>
      </c>
      <c r="J209" s="129">
        <f t="shared" si="45"/>
        <v>2</v>
      </c>
      <c r="K209" s="65">
        <f t="shared" si="46"/>
        <v>0</v>
      </c>
      <c r="L209" s="40">
        <f t="shared" si="40"/>
        <v>26</v>
      </c>
      <c r="M209" s="40">
        <f t="shared" si="41"/>
        <v>0</v>
      </c>
      <c r="N209" s="40"/>
      <c r="Z209" s="43"/>
      <c r="AA209" s="28">
        <f t="shared" si="35"/>
        <v>6</v>
      </c>
      <c r="AB209" s="40">
        <f t="shared" si="42"/>
        <v>6</v>
      </c>
      <c r="AC209" s="40">
        <f t="shared" si="47"/>
        <v>0</v>
      </c>
    </row>
    <row r="210" spans="1:29" s="42" customFormat="1" ht="26.25" hidden="1" customHeight="1" x14ac:dyDescent="0.3">
      <c r="A210" s="53">
        <v>33</v>
      </c>
      <c r="B210" s="98" t="s">
        <v>67</v>
      </c>
      <c r="C210" s="112">
        <v>23</v>
      </c>
      <c r="D210" s="112">
        <v>22</v>
      </c>
      <c r="E210" s="112">
        <v>0</v>
      </c>
      <c r="F210" s="112">
        <v>1</v>
      </c>
      <c r="G210" s="129"/>
      <c r="H210" s="129">
        <f t="shared" si="43"/>
        <v>0</v>
      </c>
      <c r="I210" s="129">
        <f t="shared" si="44"/>
        <v>0</v>
      </c>
      <c r="J210" s="129">
        <f t="shared" si="45"/>
        <v>1</v>
      </c>
      <c r="K210" s="65">
        <f t="shared" si="46"/>
        <v>0</v>
      </c>
      <c r="L210" s="72">
        <f t="shared" ref="L210:Y210" si="48">SUM(L211:L214)</f>
        <v>4</v>
      </c>
      <c r="M210" s="66">
        <f t="shared" si="48"/>
        <v>0</v>
      </c>
      <c r="N210" s="66">
        <f t="shared" si="48"/>
        <v>0</v>
      </c>
      <c r="O210" s="66">
        <f t="shared" si="48"/>
        <v>0</v>
      </c>
      <c r="P210" s="66">
        <f t="shared" si="48"/>
        <v>0</v>
      </c>
      <c r="Q210" s="66">
        <f t="shared" si="48"/>
        <v>0</v>
      </c>
      <c r="R210" s="66">
        <f t="shared" si="48"/>
        <v>0</v>
      </c>
      <c r="S210" s="66">
        <f t="shared" si="48"/>
        <v>0</v>
      </c>
      <c r="T210" s="66">
        <f t="shared" si="48"/>
        <v>0</v>
      </c>
      <c r="U210" s="66">
        <f t="shared" si="48"/>
        <v>0</v>
      </c>
      <c r="V210" s="66">
        <f t="shared" si="48"/>
        <v>0</v>
      </c>
      <c r="W210" s="66">
        <f t="shared" si="48"/>
        <v>0</v>
      </c>
      <c r="X210" s="66">
        <f t="shared" si="48"/>
        <v>0</v>
      </c>
      <c r="Y210" s="66">
        <f t="shared" si="48"/>
        <v>0</v>
      </c>
      <c r="Z210" s="43"/>
      <c r="AA210" s="28">
        <f t="shared" si="35"/>
        <v>1</v>
      </c>
      <c r="AB210" s="40">
        <f t="shared" si="42"/>
        <v>1</v>
      </c>
      <c r="AC210" s="40">
        <f t="shared" si="47"/>
        <v>0</v>
      </c>
    </row>
    <row r="211" spans="1:29" s="42" customFormat="1" ht="94.5" hidden="1" x14ac:dyDescent="0.3">
      <c r="A211" s="53"/>
      <c r="B211" s="97" t="s">
        <v>83</v>
      </c>
      <c r="C211" s="113"/>
      <c r="D211" s="113"/>
      <c r="E211" s="113"/>
      <c r="F211" s="113"/>
      <c r="G211" s="129"/>
      <c r="H211" s="129">
        <f t="shared" si="43"/>
        <v>0</v>
      </c>
      <c r="I211" s="129">
        <f t="shared" si="44"/>
        <v>0</v>
      </c>
      <c r="J211" s="129">
        <f t="shared" si="45"/>
        <v>0</v>
      </c>
      <c r="K211" s="65">
        <f t="shared" si="46"/>
        <v>0</v>
      </c>
      <c r="L211" s="40">
        <f t="shared" ref="L211:L221" si="49">D211+E211+F211</f>
        <v>0</v>
      </c>
      <c r="M211" s="40">
        <f t="shared" ref="M211:M221" si="50">C211-L211</f>
        <v>0</v>
      </c>
      <c r="N211" s="40"/>
      <c r="Z211" s="43"/>
      <c r="AA211" s="28">
        <f t="shared" ref="AA211:AA274" si="51">E211+F211</f>
        <v>0</v>
      </c>
      <c r="AB211" s="40">
        <f t="shared" si="42"/>
        <v>0</v>
      </c>
      <c r="AC211" s="40">
        <f t="shared" si="47"/>
        <v>0</v>
      </c>
    </row>
    <row r="212" spans="1:29" s="42" customFormat="1" ht="31.5" hidden="1" x14ac:dyDescent="0.3">
      <c r="A212" s="53"/>
      <c r="B212" s="97" t="s">
        <v>134</v>
      </c>
      <c r="C212" s="112">
        <v>2</v>
      </c>
      <c r="D212" s="113">
        <v>1</v>
      </c>
      <c r="E212" s="113"/>
      <c r="F212" s="113">
        <v>1</v>
      </c>
      <c r="G212" s="129"/>
      <c r="H212" s="129">
        <f t="shared" si="43"/>
        <v>0</v>
      </c>
      <c r="I212" s="129">
        <f t="shared" si="44"/>
        <v>0</v>
      </c>
      <c r="J212" s="129">
        <f t="shared" si="45"/>
        <v>1</v>
      </c>
      <c r="K212" s="65">
        <f t="shared" si="46"/>
        <v>0</v>
      </c>
      <c r="L212" s="40">
        <f t="shared" si="49"/>
        <v>2</v>
      </c>
      <c r="M212" s="40">
        <f t="shared" si="50"/>
        <v>0</v>
      </c>
      <c r="N212" s="40"/>
      <c r="Z212" s="43"/>
      <c r="AA212" s="28">
        <f t="shared" si="51"/>
        <v>1</v>
      </c>
      <c r="AB212" s="40">
        <f t="shared" si="42"/>
        <v>1</v>
      </c>
      <c r="AC212" s="40">
        <f t="shared" si="47"/>
        <v>0</v>
      </c>
    </row>
    <row r="213" spans="1:29" s="42" customFormat="1" ht="15.6" hidden="1" customHeight="1" x14ac:dyDescent="0.3">
      <c r="A213" s="53"/>
      <c r="B213" s="97" t="s">
        <v>85</v>
      </c>
      <c r="C213" s="113"/>
      <c r="D213" s="113"/>
      <c r="E213" s="113"/>
      <c r="F213" s="113"/>
      <c r="G213" s="129"/>
      <c r="H213" s="129">
        <f t="shared" si="43"/>
        <v>0</v>
      </c>
      <c r="I213" s="129">
        <f t="shared" si="44"/>
        <v>0</v>
      </c>
      <c r="J213" s="129">
        <f t="shared" si="45"/>
        <v>0</v>
      </c>
      <c r="K213" s="65">
        <f t="shared" si="46"/>
        <v>0</v>
      </c>
      <c r="L213" s="40">
        <f t="shared" si="49"/>
        <v>0</v>
      </c>
      <c r="M213" s="40">
        <f t="shared" si="50"/>
        <v>0</v>
      </c>
      <c r="N213" s="40"/>
      <c r="Z213" s="43"/>
      <c r="AA213" s="28">
        <f t="shared" si="51"/>
        <v>0</v>
      </c>
      <c r="AB213" s="40">
        <f t="shared" si="42"/>
        <v>0</v>
      </c>
      <c r="AC213" s="40">
        <f t="shared" si="47"/>
        <v>0</v>
      </c>
    </row>
    <row r="214" spans="1:29" s="42" customFormat="1" ht="18.75" hidden="1" x14ac:dyDescent="0.3">
      <c r="A214" s="53"/>
      <c r="B214" s="98" t="s">
        <v>81</v>
      </c>
      <c r="C214" s="112">
        <v>2</v>
      </c>
      <c r="D214" s="112">
        <v>2</v>
      </c>
      <c r="E214" s="112"/>
      <c r="F214" s="112"/>
      <c r="G214" s="129"/>
      <c r="H214" s="129">
        <f t="shared" si="43"/>
        <v>0</v>
      </c>
      <c r="I214" s="129">
        <f t="shared" si="44"/>
        <v>0</v>
      </c>
      <c r="J214" s="129">
        <f t="shared" si="45"/>
        <v>0</v>
      </c>
      <c r="K214" s="65">
        <f t="shared" si="46"/>
        <v>0</v>
      </c>
      <c r="L214" s="40">
        <f t="shared" si="49"/>
        <v>2</v>
      </c>
      <c r="M214" s="40">
        <f t="shared" si="50"/>
        <v>0</v>
      </c>
      <c r="N214" s="40"/>
      <c r="Z214" s="43"/>
      <c r="AA214" s="28">
        <f t="shared" si="51"/>
        <v>0</v>
      </c>
      <c r="AB214" s="40">
        <f t="shared" si="42"/>
        <v>0</v>
      </c>
      <c r="AC214" s="40">
        <f t="shared" si="47"/>
        <v>0</v>
      </c>
    </row>
    <row r="215" spans="1:29" s="42" customFormat="1" ht="18.75" hidden="1" x14ac:dyDescent="0.3">
      <c r="A215" s="96"/>
      <c r="B215" s="98" t="s">
        <v>108</v>
      </c>
      <c r="C215" s="112">
        <v>19</v>
      </c>
      <c r="D215" s="112">
        <v>19</v>
      </c>
      <c r="E215" s="112"/>
      <c r="F215" s="112"/>
      <c r="G215" s="129"/>
      <c r="H215" s="129">
        <f t="shared" si="43"/>
        <v>0</v>
      </c>
      <c r="I215" s="129">
        <f t="shared" si="44"/>
        <v>0</v>
      </c>
      <c r="J215" s="129">
        <f t="shared" si="45"/>
        <v>0</v>
      </c>
      <c r="K215" s="65">
        <f t="shared" si="46"/>
        <v>0</v>
      </c>
      <c r="L215" s="40">
        <f t="shared" si="49"/>
        <v>19</v>
      </c>
      <c r="M215" s="40">
        <f t="shared" si="50"/>
        <v>0</v>
      </c>
      <c r="N215" s="40"/>
      <c r="Z215" s="43"/>
      <c r="AA215" s="28">
        <f t="shared" si="51"/>
        <v>0</v>
      </c>
      <c r="AB215" s="40">
        <f t="shared" si="42"/>
        <v>0</v>
      </c>
      <c r="AC215" s="40">
        <f t="shared" si="47"/>
        <v>0</v>
      </c>
    </row>
    <row r="216" spans="1:29" s="42" customFormat="1" ht="21.75" hidden="1" customHeight="1" x14ac:dyDescent="0.3">
      <c r="A216" s="96">
        <v>34</v>
      </c>
      <c r="B216" s="98" t="s">
        <v>122</v>
      </c>
      <c r="C216" s="112">
        <v>14</v>
      </c>
      <c r="D216" s="112">
        <v>11</v>
      </c>
      <c r="E216" s="112">
        <v>0</v>
      </c>
      <c r="F216" s="112">
        <v>3</v>
      </c>
      <c r="G216" s="129"/>
      <c r="H216" s="129">
        <f t="shared" si="43"/>
        <v>1</v>
      </c>
      <c r="I216" s="129">
        <f t="shared" si="44"/>
        <v>1</v>
      </c>
      <c r="J216" s="129">
        <f t="shared" si="45"/>
        <v>1</v>
      </c>
      <c r="K216" s="65">
        <f t="shared" si="46"/>
        <v>0</v>
      </c>
      <c r="L216" s="40">
        <f t="shared" si="49"/>
        <v>14</v>
      </c>
      <c r="M216" s="40">
        <f t="shared" si="50"/>
        <v>0</v>
      </c>
      <c r="N216" s="40"/>
      <c r="Z216" s="43"/>
      <c r="AA216" s="28">
        <f t="shared" si="51"/>
        <v>3</v>
      </c>
      <c r="AB216" s="40">
        <f t="shared" si="42"/>
        <v>3</v>
      </c>
      <c r="AC216" s="40">
        <f t="shared" si="47"/>
        <v>0</v>
      </c>
    </row>
    <row r="217" spans="1:29" s="42" customFormat="1" ht="15.6" hidden="1" customHeight="1" x14ac:dyDescent="0.3">
      <c r="A217" s="96"/>
      <c r="B217" s="97" t="s">
        <v>83</v>
      </c>
      <c r="C217" s="113"/>
      <c r="D217" s="113"/>
      <c r="E217" s="113"/>
      <c r="F217" s="113"/>
      <c r="G217" s="129"/>
      <c r="H217" s="129">
        <f t="shared" si="43"/>
        <v>0</v>
      </c>
      <c r="I217" s="129">
        <f t="shared" si="44"/>
        <v>0</v>
      </c>
      <c r="J217" s="129">
        <f t="shared" si="45"/>
        <v>0</v>
      </c>
      <c r="K217" s="65">
        <f t="shared" si="46"/>
        <v>0</v>
      </c>
      <c r="L217" s="40">
        <f t="shared" si="49"/>
        <v>0</v>
      </c>
      <c r="M217" s="40">
        <f t="shared" si="50"/>
        <v>0</v>
      </c>
      <c r="N217" s="40"/>
      <c r="Z217" s="43"/>
      <c r="AA217" s="28">
        <f t="shared" si="51"/>
        <v>0</v>
      </c>
      <c r="AB217" s="40">
        <f t="shared" si="42"/>
        <v>0</v>
      </c>
      <c r="AC217" s="40">
        <f t="shared" si="47"/>
        <v>0</v>
      </c>
    </row>
    <row r="218" spans="1:29" s="42" customFormat="1" ht="47.25" hidden="1" x14ac:dyDescent="0.3">
      <c r="A218" s="96"/>
      <c r="B218" s="97" t="s">
        <v>84</v>
      </c>
      <c r="C218" s="112">
        <v>3</v>
      </c>
      <c r="D218" s="113"/>
      <c r="E218" s="113"/>
      <c r="F218" s="113">
        <v>3</v>
      </c>
      <c r="G218" s="129"/>
      <c r="H218" s="129">
        <f t="shared" si="43"/>
        <v>1</v>
      </c>
      <c r="I218" s="129">
        <f t="shared" si="44"/>
        <v>1</v>
      </c>
      <c r="J218" s="129">
        <f t="shared" si="45"/>
        <v>1</v>
      </c>
      <c r="K218" s="65">
        <f t="shared" si="46"/>
        <v>0</v>
      </c>
      <c r="L218" s="40">
        <f t="shared" si="49"/>
        <v>3</v>
      </c>
      <c r="M218" s="40">
        <f t="shared" si="50"/>
        <v>0</v>
      </c>
      <c r="N218" s="40"/>
      <c r="Z218" s="43"/>
      <c r="AA218" s="28">
        <f t="shared" si="51"/>
        <v>3</v>
      </c>
      <c r="AB218" s="40">
        <f t="shared" si="42"/>
        <v>3</v>
      </c>
      <c r="AC218" s="40">
        <f t="shared" si="47"/>
        <v>0</v>
      </c>
    </row>
    <row r="219" spans="1:29" s="42" customFormat="1" ht="15.6" hidden="1" customHeight="1" x14ac:dyDescent="0.3">
      <c r="A219" s="96"/>
      <c r="B219" s="97" t="s">
        <v>85</v>
      </c>
      <c r="C219" s="113"/>
      <c r="D219" s="113"/>
      <c r="E219" s="113"/>
      <c r="F219" s="113"/>
      <c r="G219" s="129"/>
      <c r="H219" s="129">
        <f t="shared" si="43"/>
        <v>0</v>
      </c>
      <c r="I219" s="129">
        <f t="shared" si="44"/>
        <v>0</v>
      </c>
      <c r="J219" s="129">
        <f t="shared" si="45"/>
        <v>0</v>
      </c>
      <c r="K219" s="65">
        <f t="shared" si="46"/>
        <v>0</v>
      </c>
      <c r="L219" s="40">
        <f t="shared" si="49"/>
        <v>0</v>
      </c>
      <c r="M219" s="40">
        <f t="shared" si="50"/>
        <v>0</v>
      </c>
      <c r="N219" s="40"/>
      <c r="Z219" s="43"/>
      <c r="AA219" s="28">
        <f t="shared" si="51"/>
        <v>0</v>
      </c>
      <c r="AB219" s="40">
        <f t="shared" si="42"/>
        <v>0</v>
      </c>
      <c r="AC219" s="40">
        <f t="shared" si="47"/>
        <v>0</v>
      </c>
    </row>
    <row r="220" spans="1:29" s="42" customFormat="1" ht="18.75" hidden="1" x14ac:dyDescent="0.3">
      <c r="A220" s="96"/>
      <c r="B220" s="98" t="s">
        <v>80</v>
      </c>
      <c r="C220" s="112">
        <v>3</v>
      </c>
      <c r="D220" s="112">
        <v>3</v>
      </c>
      <c r="E220" s="112">
        <v>0</v>
      </c>
      <c r="F220" s="112"/>
      <c r="G220" s="129"/>
      <c r="H220" s="129">
        <f t="shared" si="43"/>
        <v>0</v>
      </c>
      <c r="I220" s="129">
        <f t="shared" si="44"/>
        <v>0</v>
      </c>
      <c r="J220" s="129">
        <f t="shared" si="45"/>
        <v>0</v>
      </c>
      <c r="K220" s="65">
        <f t="shared" si="46"/>
        <v>0</v>
      </c>
      <c r="L220" s="40">
        <f t="shared" si="49"/>
        <v>3</v>
      </c>
      <c r="M220" s="40">
        <f t="shared" si="50"/>
        <v>0</v>
      </c>
      <c r="N220" s="40"/>
      <c r="Z220" s="43"/>
      <c r="AA220" s="28">
        <f t="shared" si="51"/>
        <v>0</v>
      </c>
      <c r="AB220" s="40">
        <f t="shared" si="42"/>
        <v>0</v>
      </c>
      <c r="AC220" s="40">
        <f t="shared" si="47"/>
        <v>0</v>
      </c>
    </row>
    <row r="221" spans="1:29" s="42" customFormat="1" ht="18.75" hidden="1" x14ac:dyDescent="0.3">
      <c r="A221" s="96"/>
      <c r="B221" s="98" t="s">
        <v>81</v>
      </c>
      <c r="C221" s="112">
        <v>8</v>
      </c>
      <c r="D221" s="112">
        <v>8</v>
      </c>
      <c r="E221" s="112">
        <v>0</v>
      </c>
      <c r="F221" s="112"/>
      <c r="G221" s="129"/>
      <c r="H221" s="129">
        <f t="shared" si="43"/>
        <v>0</v>
      </c>
      <c r="I221" s="129">
        <f t="shared" si="44"/>
        <v>0</v>
      </c>
      <c r="J221" s="129">
        <f t="shared" si="45"/>
        <v>0</v>
      </c>
      <c r="K221" s="65">
        <f t="shared" si="46"/>
        <v>0</v>
      </c>
      <c r="L221" s="40">
        <f t="shared" si="49"/>
        <v>8</v>
      </c>
      <c r="M221" s="40">
        <f t="shared" si="50"/>
        <v>0</v>
      </c>
      <c r="N221" s="40"/>
      <c r="Z221" s="43"/>
      <c r="AA221" s="28">
        <f t="shared" si="51"/>
        <v>0</v>
      </c>
      <c r="AB221" s="40">
        <f t="shared" si="42"/>
        <v>0</v>
      </c>
      <c r="AC221" s="40">
        <f t="shared" si="47"/>
        <v>0</v>
      </c>
    </row>
    <row r="222" spans="1:29" s="42" customFormat="1" ht="26.25" hidden="1" customHeight="1" x14ac:dyDescent="0.3">
      <c r="A222" s="96">
        <v>35</v>
      </c>
      <c r="B222" s="98" t="s">
        <v>123</v>
      </c>
      <c r="C222" s="112">
        <v>23</v>
      </c>
      <c r="D222" s="112">
        <v>17</v>
      </c>
      <c r="E222" s="112">
        <v>3</v>
      </c>
      <c r="F222" s="112">
        <v>3</v>
      </c>
      <c r="G222" s="129"/>
      <c r="H222" s="129">
        <f t="shared" si="43"/>
        <v>2</v>
      </c>
      <c r="I222" s="129">
        <f t="shared" si="44"/>
        <v>2</v>
      </c>
      <c r="J222" s="129">
        <f t="shared" si="45"/>
        <v>2</v>
      </c>
      <c r="K222" s="65">
        <f t="shared" si="46"/>
        <v>0</v>
      </c>
      <c r="L222" s="68">
        <f t="shared" ref="L222:Y222" si="52">SUM(L223:L227)</f>
        <v>23</v>
      </c>
      <c r="M222" s="68">
        <f t="shared" si="52"/>
        <v>0</v>
      </c>
      <c r="N222" s="68">
        <f t="shared" si="52"/>
        <v>0</v>
      </c>
      <c r="O222" s="68">
        <f t="shared" si="52"/>
        <v>0</v>
      </c>
      <c r="P222" s="68">
        <f t="shared" si="52"/>
        <v>0</v>
      </c>
      <c r="Q222" s="68">
        <f t="shared" si="52"/>
        <v>0</v>
      </c>
      <c r="R222" s="68">
        <f t="shared" si="52"/>
        <v>0</v>
      </c>
      <c r="S222" s="68">
        <f t="shared" si="52"/>
        <v>0</v>
      </c>
      <c r="T222" s="68">
        <f t="shared" si="52"/>
        <v>0</v>
      </c>
      <c r="U222" s="68">
        <f t="shared" si="52"/>
        <v>0</v>
      </c>
      <c r="V222" s="68">
        <f t="shared" si="52"/>
        <v>0</v>
      </c>
      <c r="W222" s="68">
        <f t="shared" si="52"/>
        <v>0</v>
      </c>
      <c r="X222" s="68">
        <f t="shared" si="52"/>
        <v>0</v>
      </c>
      <c r="Y222" s="68">
        <f t="shared" si="52"/>
        <v>0</v>
      </c>
      <c r="Z222" s="43"/>
      <c r="AA222" s="28">
        <f t="shared" si="51"/>
        <v>6</v>
      </c>
      <c r="AB222" s="40">
        <f t="shared" si="42"/>
        <v>6</v>
      </c>
      <c r="AC222" s="40">
        <f t="shared" si="47"/>
        <v>0</v>
      </c>
    </row>
    <row r="223" spans="1:29" s="42" customFormat="1" ht="15.6" hidden="1" customHeight="1" x14ac:dyDescent="0.3">
      <c r="A223" s="96"/>
      <c r="B223" s="97" t="s">
        <v>83</v>
      </c>
      <c r="C223" s="113"/>
      <c r="D223" s="113"/>
      <c r="E223" s="113"/>
      <c r="F223" s="113"/>
      <c r="G223" s="129"/>
      <c r="H223" s="129">
        <f t="shared" si="43"/>
        <v>0</v>
      </c>
      <c r="I223" s="129">
        <f t="shared" si="44"/>
        <v>0</v>
      </c>
      <c r="J223" s="129">
        <f t="shared" si="45"/>
        <v>0</v>
      </c>
      <c r="K223" s="65">
        <f t="shared" si="46"/>
        <v>0</v>
      </c>
      <c r="L223" s="40">
        <f>D223+E223+F223</f>
        <v>0</v>
      </c>
      <c r="M223" s="40">
        <f>C223-L223</f>
        <v>0</v>
      </c>
      <c r="N223" s="40"/>
      <c r="Z223" s="43"/>
      <c r="AA223" s="28">
        <f t="shared" si="51"/>
        <v>0</v>
      </c>
      <c r="AB223" s="40">
        <f t="shared" si="42"/>
        <v>0</v>
      </c>
      <c r="AC223" s="40">
        <f t="shared" si="47"/>
        <v>0</v>
      </c>
    </row>
    <row r="224" spans="1:29" s="42" customFormat="1" ht="47.25" hidden="1" x14ac:dyDescent="0.3">
      <c r="A224" s="96"/>
      <c r="B224" s="97" t="s">
        <v>84</v>
      </c>
      <c r="C224" s="112">
        <v>4</v>
      </c>
      <c r="D224" s="113">
        <v>1</v>
      </c>
      <c r="E224" s="113"/>
      <c r="F224" s="113">
        <v>3</v>
      </c>
      <c r="G224" s="129"/>
      <c r="H224" s="129">
        <f t="shared" si="43"/>
        <v>1</v>
      </c>
      <c r="I224" s="129">
        <f t="shared" si="44"/>
        <v>1</v>
      </c>
      <c r="J224" s="129">
        <f t="shared" si="45"/>
        <v>1</v>
      </c>
      <c r="K224" s="65">
        <f t="shared" si="46"/>
        <v>0</v>
      </c>
      <c r="L224" s="40">
        <f>D224+E224+F224</f>
        <v>4</v>
      </c>
      <c r="M224" s="40">
        <f>C224-L224</f>
        <v>0</v>
      </c>
      <c r="N224" s="40"/>
      <c r="Z224" s="43"/>
      <c r="AA224" s="28">
        <f t="shared" si="51"/>
        <v>3</v>
      </c>
      <c r="AB224" s="40">
        <f t="shared" si="42"/>
        <v>3</v>
      </c>
      <c r="AC224" s="40">
        <f t="shared" si="47"/>
        <v>0</v>
      </c>
    </row>
    <row r="225" spans="1:29" s="42" customFormat="1" ht="15.6" hidden="1" customHeight="1" x14ac:dyDescent="0.3">
      <c r="A225" s="96"/>
      <c r="B225" s="97" t="s">
        <v>85</v>
      </c>
      <c r="C225" s="113"/>
      <c r="D225" s="113"/>
      <c r="E225" s="113"/>
      <c r="F225" s="113"/>
      <c r="G225" s="129"/>
      <c r="H225" s="129">
        <f t="shared" si="43"/>
        <v>0</v>
      </c>
      <c r="I225" s="129">
        <f t="shared" si="44"/>
        <v>0</v>
      </c>
      <c r="J225" s="129">
        <f t="shared" si="45"/>
        <v>0</v>
      </c>
      <c r="K225" s="65">
        <f t="shared" si="46"/>
        <v>0</v>
      </c>
      <c r="L225" s="40">
        <f>D225+E225+F225</f>
        <v>0</v>
      </c>
      <c r="M225" s="40">
        <f>C225-L225</f>
        <v>0</v>
      </c>
      <c r="N225" s="40"/>
      <c r="Z225" s="43"/>
      <c r="AA225" s="28">
        <f t="shared" si="51"/>
        <v>0</v>
      </c>
      <c r="AB225" s="40">
        <f t="shared" si="42"/>
        <v>0</v>
      </c>
      <c r="AC225" s="40">
        <f t="shared" si="47"/>
        <v>0</v>
      </c>
    </row>
    <row r="226" spans="1:29" s="42" customFormat="1" ht="16.350000000000001" hidden="1" customHeight="1" x14ac:dyDescent="0.3">
      <c r="A226" s="96"/>
      <c r="B226" s="98" t="s">
        <v>80</v>
      </c>
      <c r="C226" s="112">
        <v>4</v>
      </c>
      <c r="D226" s="112">
        <v>4</v>
      </c>
      <c r="E226" s="112">
        <v>0</v>
      </c>
      <c r="F226" s="112"/>
      <c r="G226" s="129"/>
      <c r="H226" s="129">
        <f t="shared" si="43"/>
        <v>0</v>
      </c>
      <c r="I226" s="129">
        <f t="shared" si="44"/>
        <v>0</v>
      </c>
      <c r="J226" s="129">
        <f t="shared" si="45"/>
        <v>0</v>
      </c>
      <c r="K226" s="65">
        <f t="shared" si="46"/>
        <v>0</v>
      </c>
      <c r="L226" s="40">
        <f>D226+E226+F226</f>
        <v>4</v>
      </c>
      <c r="M226" s="40">
        <f>C226-L226</f>
        <v>0</v>
      </c>
      <c r="N226" s="40"/>
      <c r="Z226" s="43"/>
      <c r="AA226" s="28">
        <f t="shared" si="51"/>
        <v>0</v>
      </c>
      <c r="AB226" s="40">
        <f t="shared" si="42"/>
        <v>0</v>
      </c>
      <c r="AC226" s="40">
        <f t="shared" si="47"/>
        <v>0</v>
      </c>
    </row>
    <row r="227" spans="1:29" s="42" customFormat="1" ht="16.350000000000001" hidden="1" customHeight="1" x14ac:dyDescent="0.3">
      <c r="A227" s="96"/>
      <c r="B227" s="98" t="s">
        <v>81</v>
      </c>
      <c r="C227" s="112">
        <v>15</v>
      </c>
      <c r="D227" s="112">
        <v>12</v>
      </c>
      <c r="E227" s="112">
        <v>3</v>
      </c>
      <c r="F227" s="112"/>
      <c r="G227" s="129"/>
      <c r="H227" s="129">
        <f t="shared" si="43"/>
        <v>1</v>
      </c>
      <c r="I227" s="129">
        <f t="shared" si="44"/>
        <v>1</v>
      </c>
      <c r="J227" s="129">
        <f t="shared" si="45"/>
        <v>1</v>
      </c>
      <c r="K227" s="65">
        <f t="shared" si="46"/>
        <v>0</v>
      </c>
      <c r="L227" s="40">
        <f>D227+E227+F227</f>
        <v>15</v>
      </c>
      <c r="M227" s="40">
        <f>C227-L227</f>
        <v>0</v>
      </c>
      <c r="N227" s="40"/>
      <c r="Z227" s="43"/>
      <c r="AA227" s="28">
        <f t="shared" si="51"/>
        <v>3</v>
      </c>
      <c r="AB227" s="40">
        <f t="shared" si="42"/>
        <v>3</v>
      </c>
      <c r="AC227" s="40">
        <f t="shared" si="47"/>
        <v>0</v>
      </c>
    </row>
    <row r="228" spans="1:29" s="42" customFormat="1" ht="28.35" hidden="1" customHeight="1" x14ac:dyDescent="0.3">
      <c r="A228" s="96">
        <v>36</v>
      </c>
      <c r="B228" s="98" t="s">
        <v>68</v>
      </c>
      <c r="C228" s="112">
        <v>20</v>
      </c>
      <c r="D228" s="112">
        <v>16</v>
      </c>
      <c r="E228" s="112">
        <v>2</v>
      </c>
      <c r="F228" s="112">
        <v>2</v>
      </c>
      <c r="G228" s="129"/>
      <c r="H228" s="129">
        <f t="shared" si="43"/>
        <v>1</v>
      </c>
      <c r="I228" s="129">
        <f t="shared" si="44"/>
        <v>1</v>
      </c>
      <c r="J228" s="129">
        <f t="shared" si="45"/>
        <v>2</v>
      </c>
      <c r="K228" s="65">
        <f t="shared" si="46"/>
        <v>0</v>
      </c>
      <c r="L228" s="68">
        <f t="shared" ref="L228:Y228" si="53">SUM(L233)</f>
        <v>14</v>
      </c>
      <c r="M228" s="68">
        <f t="shared" si="53"/>
        <v>0</v>
      </c>
      <c r="N228" s="68">
        <f t="shared" si="53"/>
        <v>0</v>
      </c>
      <c r="O228" s="68">
        <f t="shared" si="53"/>
        <v>0</v>
      </c>
      <c r="P228" s="68">
        <f t="shared" si="53"/>
        <v>0</v>
      </c>
      <c r="Q228" s="68">
        <f t="shared" si="53"/>
        <v>0</v>
      </c>
      <c r="R228" s="68">
        <f t="shared" si="53"/>
        <v>0</v>
      </c>
      <c r="S228" s="68">
        <f t="shared" si="53"/>
        <v>0</v>
      </c>
      <c r="T228" s="68">
        <f t="shared" si="53"/>
        <v>0</v>
      </c>
      <c r="U228" s="68">
        <f t="shared" si="53"/>
        <v>0</v>
      </c>
      <c r="V228" s="68">
        <f t="shared" si="53"/>
        <v>0</v>
      </c>
      <c r="W228" s="68">
        <f t="shared" si="53"/>
        <v>0</v>
      </c>
      <c r="X228" s="68">
        <f t="shared" si="53"/>
        <v>0</v>
      </c>
      <c r="Y228" s="68">
        <f t="shared" si="53"/>
        <v>0</v>
      </c>
      <c r="Z228" s="43"/>
      <c r="AA228" s="28">
        <f t="shared" si="51"/>
        <v>4</v>
      </c>
      <c r="AB228" s="40">
        <f t="shared" si="42"/>
        <v>4</v>
      </c>
      <c r="AC228" s="40">
        <f t="shared" si="47"/>
        <v>0</v>
      </c>
    </row>
    <row r="229" spans="1:29" s="42" customFormat="1" ht="14.25" hidden="1" customHeight="1" x14ac:dyDescent="0.3">
      <c r="A229" s="96"/>
      <c r="B229" s="97" t="s">
        <v>83</v>
      </c>
      <c r="C229" s="113"/>
      <c r="D229" s="113"/>
      <c r="E229" s="113"/>
      <c r="F229" s="113"/>
      <c r="G229" s="129"/>
      <c r="H229" s="129">
        <f t="shared" si="43"/>
        <v>0</v>
      </c>
      <c r="I229" s="129">
        <f t="shared" si="44"/>
        <v>0</v>
      </c>
      <c r="J229" s="129">
        <f t="shared" si="45"/>
        <v>0</v>
      </c>
      <c r="K229" s="65">
        <f t="shared" si="46"/>
        <v>0</v>
      </c>
      <c r="L229" s="40">
        <f t="shared" ref="L229:L260" si="54">D229+E229+F229</f>
        <v>0</v>
      </c>
      <c r="M229" s="40">
        <f t="shared" ref="M229:M260" si="55">C229-L229</f>
        <v>0</v>
      </c>
      <c r="N229" s="40"/>
      <c r="Z229" s="43"/>
      <c r="AA229" s="28">
        <f t="shared" si="51"/>
        <v>0</v>
      </c>
      <c r="AB229" s="40">
        <f t="shared" si="42"/>
        <v>0</v>
      </c>
      <c r="AC229" s="40">
        <f t="shared" si="47"/>
        <v>0</v>
      </c>
    </row>
    <row r="230" spans="1:29" s="42" customFormat="1" ht="15.6" hidden="1" customHeight="1" x14ac:dyDescent="0.3">
      <c r="A230" s="96"/>
      <c r="B230" s="97" t="s">
        <v>84</v>
      </c>
      <c r="C230" s="112">
        <v>3</v>
      </c>
      <c r="D230" s="113">
        <v>1</v>
      </c>
      <c r="E230" s="113"/>
      <c r="F230" s="113">
        <v>2</v>
      </c>
      <c r="G230" s="129"/>
      <c r="H230" s="129">
        <f t="shared" si="43"/>
        <v>1</v>
      </c>
      <c r="I230" s="129">
        <f t="shared" si="44"/>
        <v>1</v>
      </c>
      <c r="J230" s="129">
        <f t="shared" si="45"/>
        <v>0</v>
      </c>
      <c r="K230" s="65">
        <f t="shared" si="46"/>
        <v>0</v>
      </c>
      <c r="L230" s="40">
        <f t="shared" si="54"/>
        <v>3</v>
      </c>
      <c r="M230" s="40">
        <f t="shared" si="55"/>
        <v>0</v>
      </c>
      <c r="N230" s="40"/>
      <c r="Z230" s="43"/>
      <c r="AA230" s="28">
        <f t="shared" si="51"/>
        <v>2</v>
      </c>
      <c r="AB230" s="40">
        <f t="shared" si="42"/>
        <v>2</v>
      </c>
      <c r="AC230" s="40">
        <f t="shared" si="47"/>
        <v>0</v>
      </c>
    </row>
    <row r="231" spans="1:29" s="42" customFormat="1" ht="14.85" hidden="1" customHeight="1" x14ac:dyDescent="0.3">
      <c r="A231" s="96"/>
      <c r="B231" s="97" t="s">
        <v>85</v>
      </c>
      <c r="C231" s="113"/>
      <c r="D231" s="113"/>
      <c r="E231" s="113"/>
      <c r="F231" s="113"/>
      <c r="G231" s="129"/>
      <c r="H231" s="129">
        <f t="shared" si="43"/>
        <v>0</v>
      </c>
      <c r="I231" s="129">
        <f t="shared" si="44"/>
        <v>0</v>
      </c>
      <c r="J231" s="129">
        <f t="shared" si="45"/>
        <v>0</v>
      </c>
      <c r="K231" s="65">
        <f t="shared" si="46"/>
        <v>0</v>
      </c>
      <c r="L231" s="40">
        <f t="shared" si="54"/>
        <v>0</v>
      </c>
      <c r="M231" s="40">
        <f t="shared" si="55"/>
        <v>0</v>
      </c>
      <c r="N231" s="40"/>
      <c r="Z231" s="43"/>
      <c r="AA231" s="28">
        <f t="shared" si="51"/>
        <v>0</v>
      </c>
      <c r="AB231" s="40">
        <f t="shared" si="42"/>
        <v>0</v>
      </c>
      <c r="AC231" s="40">
        <f t="shared" si="47"/>
        <v>0</v>
      </c>
    </row>
    <row r="232" spans="1:29" s="42" customFormat="1" ht="15.75" hidden="1" customHeight="1" x14ac:dyDescent="0.3">
      <c r="A232" s="96"/>
      <c r="B232" s="98" t="s">
        <v>80</v>
      </c>
      <c r="C232" s="112">
        <v>3</v>
      </c>
      <c r="D232" s="112">
        <v>3</v>
      </c>
      <c r="E232" s="112">
        <v>0</v>
      </c>
      <c r="F232" s="112"/>
      <c r="G232" s="129"/>
      <c r="H232" s="129">
        <f t="shared" si="43"/>
        <v>0</v>
      </c>
      <c r="I232" s="129">
        <f t="shared" si="44"/>
        <v>0</v>
      </c>
      <c r="J232" s="129">
        <f t="shared" si="45"/>
        <v>0</v>
      </c>
      <c r="K232" s="65">
        <f t="shared" si="46"/>
        <v>0</v>
      </c>
      <c r="L232" s="40">
        <f t="shared" si="54"/>
        <v>3</v>
      </c>
      <c r="M232" s="40">
        <f t="shared" si="55"/>
        <v>0</v>
      </c>
      <c r="N232" s="40"/>
      <c r="Z232" s="43"/>
      <c r="AA232" s="28">
        <f t="shared" si="51"/>
        <v>0</v>
      </c>
      <c r="AB232" s="40">
        <f t="shared" si="42"/>
        <v>0</v>
      </c>
      <c r="AC232" s="40">
        <f t="shared" si="47"/>
        <v>0</v>
      </c>
    </row>
    <row r="233" spans="1:29" s="42" customFormat="1" ht="26.85" hidden="1" customHeight="1" x14ac:dyDescent="0.3">
      <c r="A233" s="96"/>
      <c r="B233" s="98" t="s">
        <v>81</v>
      </c>
      <c r="C233" s="112">
        <v>14</v>
      </c>
      <c r="D233" s="112">
        <v>12</v>
      </c>
      <c r="E233" s="112">
        <v>2</v>
      </c>
      <c r="F233" s="112"/>
      <c r="G233" s="129"/>
      <c r="H233" s="129">
        <f t="shared" si="43"/>
        <v>1</v>
      </c>
      <c r="I233" s="129">
        <f t="shared" si="44"/>
        <v>1</v>
      </c>
      <c r="J233" s="129">
        <f t="shared" si="45"/>
        <v>0</v>
      </c>
      <c r="K233" s="65">
        <f t="shared" si="46"/>
        <v>0</v>
      </c>
      <c r="L233" s="40">
        <f t="shared" si="54"/>
        <v>14</v>
      </c>
      <c r="M233" s="40">
        <f t="shared" si="55"/>
        <v>0</v>
      </c>
      <c r="N233" s="40"/>
      <c r="Z233" s="43"/>
      <c r="AA233" s="28">
        <f t="shared" si="51"/>
        <v>2</v>
      </c>
      <c r="AB233" s="40">
        <f t="shared" si="42"/>
        <v>2</v>
      </c>
      <c r="AC233" s="40">
        <f t="shared" si="47"/>
        <v>0</v>
      </c>
    </row>
    <row r="234" spans="1:29" s="42" customFormat="1" ht="21" hidden="1" customHeight="1" x14ac:dyDescent="0.3">
      <c r="A234" s="96"/>
      <c r="B234" s="101" t="s">
        <v>109</v>
      </c>
      <c r="C234" s="117"/>
      <c r="D234" s="117"/>
      <c r="E234" s="118"/>
      <c r="F234" s="118"/>
      <c r="G234" s="129"/>
      <c r="H234" s="129">
        <f t="shared" si="43"/>
        <v>0</v>
      </c>
      <c r="I234" s="129">
        <f t="shared" si="44"/>
        <v>0</v>
      </c>
      <c r="J234" s="129">
        <f t="shared" si="45"/>
        <v>0</v>
      </c>
      <c r="K234" s="65">
        <f t="shared" si="46"/>
        <v>0</v>
      </c>
      <c r="L234" s="40">
        <f t="shared" si="54"/>
        <v>0</v>
      </c>
      <c r="M234" s="40">
        <f t="shared" si="55"/>
        <v>0</v>
      </c>
      <c r="N234" s="40"/>
      <c r="Z234" s="43"/>
      <c r="AA234" s="28">
        <f t="shared" si="51"/>
        <v>0</v>
      </c>
      <c r="AB234" s="40">
        <f t="shared" si="42"/>
        <v>0</v>
      </c>
      <c r="AC234" s="40">
        <f t="shared" si="47"/>
        <v>0</v>
      </c>
    </row>
    <row r="235" spans="1:29" s="42" customFormat="1" ht="24.6" hidden="1" customHeight="1" x14ac:dyDescent="0.3">
      <c r="A235" s="96">
        <v>37</v>
      </c>
      <c r="B235" s="102" t="s">
        <v>125</v>
      </c>
      <c r="C235" s="119">
        <v>44</v>
      </c>
      <c r="D235" s="119">
        <v>37</v>
      </c>
      <c r="E235" s="119">
        <v>2</v>
      </c>
      <c r="F235" s="119">
        <v>5</v>
      </c>
      <c r="G235" s="129"/>
      <c r="H235" s="129">
        <f t="shared" si="43"/>
        <v>2</v>
      </c>
      <c r="I235" s="129">
        <f t="shared" si="44"/>
        <v>2</v>
      </c>
      <c r="J235" s="129">
        <f t="shared" si="45"/>
        <v>3</v>
      </c>
      <c r="K235" s="65">
        <f t="shared" si="46"/>
        <v>0</v>
      </c>
      <c r="L235" s="40">
        <f t="shared" si="54"/>
        <v>44</v>
      </c>
      <c r="M235" s="40">
        <f t="shared" si="55"/>
        <v>0</v>
      </c>
      <c r="N235" s="40"/>
      <c r="Z235" s="43"/>
      <c r="AA235" s="28">
        <f t="shared" si="51"/>
        <v>7</v>
      </c>
      <c r="AB235" s="40">
        <f t="shared" si="42"/>
        <v>7</v>
      </c>
      <c r="AC235" s="40">
        <f t="shared" si="47"/>
        <v>0</v>
      </c>
    </row>
    <row r="236" spans="1:29" s="42" customFormat="1" ht="0.6" hidden="1" customHeight="1" x14ac:dyDescent="0.3">
      <c r="A236" s="96"/>
      <c r="B236" s="102" t="s">
        <v>83</v>
      </c>
      <c r="C236" s="119"/>
      <c r="D236" s="119"/>
      <c r="E236" s="119"/>
      <c r="F236" s="119"/>
      <c r="G236" s="129"/>
      <c r="H236" s="129">
        <f t="shared" si="43"/>
        <v>0</v>
      </c>
      <c r="I236" s="129">
        <f t="shared" si="44"/>
        <v>0</v>
      </c>
      <c r="J236" s="129">
        <f t="shared" si="45"/>
        <v>0</v>
      </c>
      <c r="K236" s="65">
        <f t="shared" si="46"/>
        <v>0</v>
      </c>
      <c r="L236" s="40">
        <f t="shared" si="54"/>
        <v>0</v>
      </c>
      <c r="M236" s="40">
        <f t="shared" si="55"/>
        <v>0</v>
      </c>
      <c r="N236" s="40"/>
      <c r="Z236" s="43"/>
      <c r="AA236" s="28">
        <f t="shared" si="51"/>
        <v>0</v>
      </c>
      <c r="AB236" s="40">
        <f t="shared" si="42"/>
        <v>0</v>
      </c>
      <c r="AC236" s="40">
        <f t="shared" si="47"/>
        <v>0</v>
      </c>
    </row>
    <row r="237" spans="1:29" s="42" customFormat="1" ht="16.350000000000001" hidden="1" customHeight="1" x14ac:dyDescent="0.3">
      <c r="A237" s="96"/>
      <c r="B237" s="102" t="s">
        <v>136</v>
      </c>
      <c r="C237" s="120">
        <v>7</v>
      </c>
      <c r="D237" s="120">
        <v>1</v>
      </c>
      <c r="E237" s="119">
        <v>1</v>
      </c>
      <c r="F237" s="119">
        <v>5</v>
      </c>
      <c r="G237" s="129"/>
      <c r="H237" s="129">
        <f t="shared" si="43"/>
        <v>2</v>
      </c>
      <c r="I237" s="129">
        <f t="shared" si="44"/>
        <v>2</v>
      </c>
      <c r="J237" s="129">
        <f t="shared" si="45"/>
        <v>2</v>
      </c>
      <c r="K237" s="65">
        <f t="shared" si="46"/>
        <v>0</v>
      </c>
      <c r="L237" s="40">
        <f t="shared" si="54"/>
        <v>7</v>
      </c>
      <c r="M237" s="40">
        <f t="shared" si="55"/>
        <v>0</v>
      </c>
      <c r="N237" s="40"/>
      <c r="Z237" s="43"/>
      <c r="AA237" s="28">
        <f t="shared" si="51"/>
        <v>6</v>
      </c>
      <c r="AB237" s="40">
        <f t="shared" si="42"/>
        <v>6</v>
      </c>
      <c r="AC237" s="40">
        <f t="shared" si="47"/>
        <v>0</v>
      </c>
    </row>
    <row r="238" spans="1:29" s="42" customFormat="1" ht="16.350000000000001" hidden="1" customHeight="1" x14ac:dyDescent="0.3">
      <c r="A238" s="96"/>
      <c r="B238" s="102" t="s">
        <v>85</v>
      </c>
      <c r="C238" s="119"/>
      <c r="D238" s="119"/>
      <c r="E238" s="119"/>
      <c r="F238" s="119"/>
      <c r="G238" s="129"/>
      <c r="H238" s="129">
        <f t="shared" si="43"/>
        <v>0</v>
      </c>
      <c r="I238" s="129">
        <f t="shared" si="44"/>
        <v>0</v>
      </c>
      <c r="J238" s="129">
        <f t="shared" si="45"/>
        <v>0</v>
      </c>
      <c r="K238" s="65">
        <f t="shared" si="46"/>
        <v>0</v>
      </c>
      <c r="L238" s="40">
        <f t="shared" si="54"/>
        <v>0</v>
      </c>
      <c r="M238" s="40">
        <f t="shared" si="55"/>
        <v>0</v>
      </c>
      <c r="N238" s="40"/>
      <c r="Z238" s="43"/>
      <c r="AA238" s="28">
        <f t="shared" si="51"/>
        <v>0</v>
      </c>
      <c r="AB238" s="40">
        <f t="shared" si="42"/>
        <v>0</v>
      </c>
      <c r="AC238" s="40">
        <f t="shared" si="47"/>
        <v>0</v>
      </c>
    </row>
    <row r="239" spans="1:29" s="42" customFormat="1" ht="16.350000000000001" hidden="1" customHeight="1" x14ac:dyDescent="0.3">
      <c r="A239" s="96"/>
      <c r="B239" s="101" t="s">
        <v>80</v>
      </c>
      <c r="C239" s="120">
        <v>4</v>
      </c>
      <c r="D239" s="120">
        <v>3</v>
      </c>
      <c r="E239" s="120">
        <v>1</v>
      </c>
      <c r="F239" s="120"/>
      <c r="G239" s="129"/>
      <c r="H239" s="129">
        <f t="shared" si="43"/>
        <v>0</v>
      </c>
      <c r="I239" s="129">
        <f t="shared" si="44"/>
        <v>0</v>
      </c>
      <c r="J239" s="129">
        <f t="shared" si="45"/>
        <v>1</v>
      </c>
      <c r="K239" s="65">
        <f t="shared" si="46"/>
        <v>0</v>
      </c>
      <c r="L239" s="40">
        <f t="shared" si="54"/>
        <v>4</v>
      </c>
      <c r="M239" s="40">
        <f t="shared" si="55"/>
        <v>0</v>
      </c>
      <c r="N239" s="40"/>
      <c r="Z239" s="43"/>
      <c r="AA239" s="28">
        <f t="shared" si="51"/>
        <v>1</v>
      </c>
      <c r="AB239" s="40">
        <f t="shared" si="42"/>
        <v>1</v>
      </c>
      <c r="AC239" s="40">
        <f t="shared" si="47"/>
        <v>0</v>
      </c>
    </row>
    <row r="240" spans="1:29" s="42" customFormat="1" ht="16.350000000000001" hidden="1" customHeight="1" x14ac:dyDescent="0.3">
      <c r="A240" s="96"/>
      <c r="B240" s="101" t="s">
        <v>81</v>
      </c>
      <c r="C240" s="120">
        <v>33</v>
      </c>
      <c r="D240" s="120">
        <v>33</v>
      </c>
      <c r="E240" s="120"/>
      <c r="F240" s="120"/>
      <c r="G240" s="129"/>
      <c r="H240" s="129">
        <f t="shared" si="43"/>
        <v>0</v>
      </c>
      <c r="I240" s="129">
        <f t="shared" si="44"/>
        <v>0</v>
      </c>
      <c r="J240" s="129">
        <f t="shared" si="45"/>
        <v>0</v>
      </c>
      <c r="K240" s="65">
        <f t="shared" si="46"/>
        <v>0</v>
      </c>
      <c r="L240" s="40">
        <f t="shared" si="54"/>
        <v>33</v>
      </c>
      <c r="M240" s="40">
        <f t="shared" si="55"/>
        <v>0</v>
      </c>
      <c r="N240" s="40"/>
      <c r="Z240" s="43"/>
      <c r="AA240" s="28">
        <f t="shared" si="51"/>
        <v>0</v>
      </c>
      <c r="AB240" s="40">
        <f t="shared" si="42"/>
        <v>0</v>
      </c>
      <c r="AC240" s="40">
        <f t="shared" si="47"/>
        <v>0</v>
      </c>
    </row>
    <row r="241" spans="1:29" s="42" customFormat="1" ht="24.6" hidden="1" customHeight="1" x14ac:dyDescent="0.3">
      <c r="A241" s="96">
        <v>38</v>
      </c>
      <c r="B241" s="102" t="s">
        <v>126</v>
      </c>
      <c r="C241" s="119">
        <v>31</v>
      </c>
      <c r="D241" s="119">
        <v>27</v>
      </c>
      <c r="E241" s="119">
        <v>1</v>
      </c>
      <c r="F241" s="119">
        <v>3</v>
      </c>
      <c r="G241" s="129"/>
      <c r="H241" s="129">
        <f t="shared" si="43"/>
        <v>1</v>
      </c>
      <c r="I241" s="129">
        <f t="shared" si="44"/>
        <v>1</v>
      </c>
      <c r="J241" s="129">
        <f t="shared" si="45"/>
        <v>2</v>
      </c>
      <c r="K241" s="65">
        <f t="shared" si="46"/>
        <v>0</v>
      </c>
      <c r="L241" s="40">
        <f t="shared" si="54"/>
        <v>31</v>
      </c>
      <c r="M241" s="40">
        <f t="shared" si="55"/>
        <v>0</v>
      </c>
      <c r="N241" s="40"/>
      <c r="Z241" s="43"/>
      <c r="AA241" s="28">
        <f t="shared" si="51"/>
        <v>4</v>
      </c>
      <c r="AB241" s="40">
        <f t="shared" si="42"/>
        <v>4</v>
      </c>
      <c r="AC241" s="40">
        <f t="shared" si="47"/>
        <v>0</v>
      </c>
    </row>
    <row r="242" spans="1:29" s="42" customFormat="1" ht="16.350000000000001" hidden="1" customHeight="1" x14ac:dyDescent="0.3">
      <c r="A242" s="96"/>
      <c r="B242" s="102" t="s">
        <v>83</v>
      </c>
      <c r="C242" s="119"/>
      <c r="D242" s="119"/>
      <c r="E242" s="119"/>
      <c r="F242" s="119"/>
      <c r="G242" s="129"/>
      <c r="H242" s="129">
        <f t="shared" si="43"/>
        <v>0</v>
      </c>
      <c r="I242" s="129">
        <f t="shared" si="44"/>
        <v>0</v>
      </c>
      <c r="J242" s="129">
        <f t="shared" si="45"/>
        <v>0</v>
      </c>
      <c r="K242" s="65">
        <f t="shared" si="46"/>
        <v>0</v>
      </c>
      <c r="L242" s="40">
        <f t="shared" si="54"/>
        <v>0</v>
      </c>
      <c r="M242" s="40">
        <f t="shared" si="55"/>
        <v>0</v>
      </c>
      <c r="N242" s="40"/>
      <c r="Z242" s="43"/>
      <c r="AA242" s="28">
        <f t="shared" si="51"/>
        <v>0</v>
      </c>
      <c r="AB242" s="40">
        <f t="shared" si="42"/>
        <v>0</v>
      </c>
      <c r="AC242" s="40">
        <f t="shared" si="47"/>
        <v>0</v>
      </c>
    </row>
    <row r="243" spans="1:29" s="42" customFormat="1" ht="16.350000000000001" hidden="1" customHeight="1" x14ac:dyDescent="0.3">
      <c r="A243" s="96"/>
      <c r="B243" s="102" t="s">
        <v>136</v>
      </c>
      <c r="C243" s="120">
        <v>4</v>
      </c>
      <c r="D243" s="120">
        <v>1</v>
      </c>
      <c r="E243" s="119"/>
      <c r="F243" s="119">
        <v>3</v>
      </c>
      <c r="G243" s="129"/>
      <c r="H243" s="129">
        <f t="shared" si="43"/>
        <v>1</v>
      </c>
      <c r="I243" s="129">
        <f t="shared" si="44"/>
        <v>1</v>
      </c>
      <c r="J243" s="129">
        <f t="shared" si="45"/>
        <v>1</v>
      </c>
      <c r="K243" s="65">
        <f t="shared" si="46"/>
        <v>0</v>
      </c>
      <c r="L243" s="40">
        <f t="shared" si="54"/>
        <v>4</v>
      </c>
      <c r="M243" s="40">
        <f t="shared" si="55"/>
        <v>0</v>
      </c>
      <c r="N243" s="40"/>
      <c r="Z243" s="43"/>
      <c r="AA243" s="28">
        <f t="shared" si="51"/>
        <v>3</v>
      </c>
      <c r="AB243" s="40">
        <f t="shared" si="42"/>
        <v>3</v>
      </c>
      <c r="AC243" s="40">
        <f t="shared" si="47"/>
        <v>0</v>
      </c>
    </row>
    <row r="244" spans="1:29" s="42" customFormat="1" ht="16.350000000000001" hidden="1" customHeight="1" x14ac:dyDescent="0.3">
      <c r="A244" s="96"/>
      <c r="B244" s="102" t="s">
        <v>85</v>
      </c>
      <c r="C244" s="119"/>
      <c r="D244" s="119"/>
      <c r="E244" s="119"/>
      <c r="F244" s="119"/>
      <c r="G244" s="129"/>
      <c r="H244" s="129">
        <f t="shared" si="43"/>
        <v>0</v>
      </c>
      <c r="I244" s="129">
        <f t="shared" si="44"/>
        <v>0</v>
      </c>
      <c r="J244" s="129">
        <f t="shared" si="45"/>
        <v>0</v>
      </c>
      <c r="K244" s="65">
        <f t="shared" si="46"/>
        <v>0</v>
      </c>
      <c r="L244" s="40">
        <f t="shared" si="54"/>
        <v>0</v>
      </c>
      <c r="M244" s="40">
        <f t="shared" si="55"/>
        <v>0</v>
      </c>
      <c r="N244" s="40"/>
      <c r="Z244" s="43"/>
      <c r="AA244" s="28">
        <f t="shared" si="51"/>
        <v>0</v>
      </c>
      <c r="AB244" s="40">
        <f t="shared" si="42"/>
        <v>0</v>
      </c>
      <c r="AC244" s="40">
        <f t="shared" si="47"/>
        <v>0</v>
      </c>
    </row>
    <row r="245" spans="1:29" s="42" customFormat="1" ht="16.350000000000001" hidden="1" customHeight="1" x14ac:dyDescent="0.3">
      <c r="A245" s="96"/>
      <c r="B245" s="101" t="s">
        <v>80</v>
      </c>
      <c r="C245" s="120">
        <v>4</v>
      </c>
      <c r="D245" s="120">
        <v>3</v>
      </c>
      <c r="E245" s="120">
        <v>1</v>
      </c>
      <c r="F245" s="120"/>
      <c r="G245" s="129"/>
      <c r="H245" s="129">
        <f t="shared" si="43"/>
        <v>0</v>
      </c>
      <c r="I245" s="129">
        <f t="shared" si="44"/>
        <v>0</v>
      </c>
      <c r="J245" s="129">
        <f t="shared" si="45"/>
        <v>1</v>
      </c>
      <c r="K245" s="65">
        <f t="shared" si="46"/>
        <v>0</v>
      </c>
      <c r="L245" s="40">
        <f t="shared" si="54"/>
        <v>4</v>
      </c>
      <c r="M245" s="40">
        <f t="shared" si="55"/>
        <v>0</v>
      </c>
      <c r="N245" s="40"/>
      <c r="Z245" s="43"/>
      <c r="AA245" s="28">
        <f t="shared" si="51"/>
        <v>1</v>
      </c>
      <c r="AB245" s="40">
        <f t="shared" si="42"/>
        <v>1</v>
      </c>
      <c r="AC245" s="40">
        <f t="shared" si="47"/>
        <v>0</v>
      </c>
    </row>
    <row r="246" spans="1:29" s="42" customFormat="1" ht="16.350000000000001" hidden="1" customHeight="1" x14ac:dyDescent="0.3">
      <c r="A246" s="96"/>
      <c r="B246" s="101" t="s">
        <v>81</v>
      </c>
      <c r="C246" s="120">
        <v>23</v>
      </c>
      <c r="D246" s="120">
        <v>23</v>
      </c>
      <c r="E246" s="120"/>
      <c r="F246" s="120"/>
      <c r="G246" s="129"/>
      <c r="H246" s="129">
        <f t="shared" si="43"/>
        <v>0</v>
      </c>
      <c r="I246" s="129">
        <f t="shared" si="44"/>
        <v>0</v>
      </c>
      <c r="J246" s="129">
        <f t="shared" si="45"/>
        <v>0</v>
      </c>
      <c r="K246" s="65">
        <f t="shared" si="46"/>
        <v>0</v>
      </c>
      <c r="L246" s="40">
        <f t="shared" si="54"/>
        <v>23</v>
      </c>
      <c r="M246" s="40">
        <f t="shared" si="55"/>
        <v>0</v>
      </c>
      <c r="N246" s="40"/>
      <c r="Z246" s="43"/>
      <c r="AA246" s="28">
        <f t="shared" si="51"/>
        <v>0</v>
      </c>
      <c r="AB246" s="40">
        <f t="shared" si="42"/>
        <v>0</v>
      </c>
      <c r="AC246" s="40">
        <f t="shared" si="47"/>
        <v>0</v>
      </c>
    </row>
    <row r="247" spans="1:29" s="42" customFormat="1" ht="26.1" hidden="1" customHeight="1" x14ac:dyDescent="0.3">
      <c r="A247" s="96">
        <v>39</v>
      </c>
      <c r="B247" s="102" t="s">
        <v>127</v>
      </c>
      <c r="C247" s="119">
        <v>21</v>
      </c>
      <c r="D247" s="119">
        <v>19</v>
      </c>
      <c r="E247" s="119">
        <v>0</v>
      </c>
      <c r="F247" s="119">
        <v>2</v>
      </c>
      <c r="G247" s="129"/>
      <c r="H247" s="129">
        <f t="shared" si="43"/>
        <v>1</v>
      </c>
      <c r="I247" s="129">
        <f t="shared" si="44"/>
        <v>1</v>
      </c>
      <c r="J247" s="129">
        <f t="shared" si="45"/>
        <v>0</v>
      </c>
      <c r="K247" s="65">
        <f t="shared" si="46"/>
        <v>0</v>
      </c>
      <c r="L247" s="40">
        <f t="shared" si="54"/>
        <v>21</v>
      </c>
      <c r="M247" s="40">
        <f t="shared" si="55"/>
        <v>0</v>
      </c>
      <c r="N247" s="40"/>
      <c r="Z247" s="43"/>
      <c r="AA247" s="28">
        <f t="shared" si="51"/>
        <v>2</v>
      </c>
      <c r="AB247" s="40">
        <f t="shared" si="42"/>
        <v>2</v>
      </c>
      <c r="AC247" s="40">
        <f t="shared" si="47"/>
        <v>0</v>
      </c>
    </row>
    <row r="248" spans="1:29" s="42" customFormat="1" ht="16.350000000000001" hidden="1" customHeight="1" x14ac:dyDescent="0.3">
      <c r="A248" s="96"/>
      <c r="B248" s="102" t="s">
        <v>83</v>
      </c>
      <c r="C248" s="119"/>
      <c r="D248" s="119"/>
      <c r="E248" s="119"/>
      <c r="F248" s="119"/>
      <c r="G248" s="129"/>
      <c r="H248" s="129">
        <f t="shared" si="43"/>
        <v>0</v>
      </c>
      <c r="I248" s="129">
        <f t="shared" si="44"/>
        <v>0</v>
      </c>
      <c r="J248" s="129">
        <f t="shared" si="45"/>
        <v>0</v>
      </c>
      <c r="K248" s="65">
        <f t="shared" si="46"/>
        <v>0</v>
      </c>
      <c r="L248" s="40">
        <f t="shared" si="54"/>
        <v>0</v>
      </c>
      <c r="M248" s="40">
        <f t="shared" si="55"/>
        <v>0</v>
      </c>
      <c r="N248" s="40"/>
      <c r="Z248" s="43"/>
      <c r="AA248" s="28">
        <f t="shared" si="51"/>
        <v>0</v>
      </c>
      <c r="AB248" s="40">
        <f t="shared" si="42"/>
        <v>0</v>
      </c>
      <c r="AC248" s="40">
        <f t="shared" si="47"/>
        <v>0</v>
      </c>
    </row>
    <row r="249" spans="1:29" s="42" customFormat="1" ht="16.350000000000001" hidden="1" customHeight="1" x14ac:dyDescent="0.3">
      <c r="A249" s="96"/>
      <c r="B249" s="102" t="s">
        <v>136</v>
      </c>
      <c r="C249" s="120">
        <v>3</v>
      </c>
      <c r="D249" s="120">
        <v>1</v>
      </c>
      <c r="E249" s="119"/>
      <c r="F249" s="119">
        <v>2</v>
      </c>
      <c r="G249" s="129"/>
      <c r="H249" s="129">
        <f t="shared" si="43"/>
        <v>1</v>
      </c>
      <c r="I249" s="129">
        <f t="shared" si="44"/>
        <v>1</v>
      </c>
      <c r="J249" s="129">
        <f t="shared" si="45"/>
        <v>0</v>
      </c>
      <c r="K249" s="65">
        <f t="shared" si="46"/>
        <v>0</v>
      </c>
      <c r="L249" s="40">
        <f t="shared" si="54"/>
        <v>3</v>
      </c>
      <c r="M249" s="40">
        <f t="shared" si="55"/>
        <v>0</v>
      </c>
      <c r="N249" s="40"/>
      <c r="Z249" s="43"/>
      <c r="AA249" s="28">
        <f t="shared" si="51"/>
        <v>2</v>
      </c>
      <c r="AB249" s="40">
        <f t="shared" si="42"/>
        <v>2</v>
      </c>
      <c r="AC249" s="40">
        <f t="shared" si="47"/>
        <v>0</v>
      </c>
    </row>
    <row r="250" spans="1:29" s="42" customFormat="1" ht="16.350000000000001" hidden="1" customHeight="1" x14ac:dyDescent="0.3">
      <c r="A250" s="96"/>
      <c r="B250" s="102" t="s">
        <v>85</v>
      </c>
      <c r="C250" s="119"/>
      <c r="D250" s="119"/>
      <c r="E250" s="119"/>
      <c r="F250" s="119"/>
      <c r="G250" s="129"/>
      <c r="H250" s="129">
        <f t="shared" si="43"/>
        <v>0</v>
      </c>
      <c r="I250" s="129">
        <f t="shared" si="44"/>
        <v>0</v>
      </c>
      <c r="J250" s="129">
        <f t="shared" si="45"/>
        <v>0</v>
      </c>
      <c r="K250" s="65">
        <f t="shared" si="46"/>
        <v>0</v>
      </c>
      <c r="L250" s="40">
        <f t="shared" si="54"/>
        <v>0</v>
      </c>
      <c r="M250" s="40">
        <f t="shared" si="55"/>
        <v>0</v>
      </c>
      <c r="N250" s="40"/>
      <c r="Z250" s="43"/>
      <c r="AA250" s="28">
        <f t="shared" si="51"/>
        <v>0</v>
      </c>
      <c r="AB250" s="40">
        <f t="shared" si="42"/>
        <v>0</v>
      </c>
      <c r="AC250" s="40">
        <f t="shared" si="47"/>
        <v>0</v>
      </c>
    </row>
    <row r="251" spans="1:29" s="42" customFormat="1" ht="16.350000000000001" hidden="1" customHeight="1" x14ac:dyDescent="0.3">
      <c r="A251" s="96"/>
      <c r="B251" s="101" t="s">
        <v>80</v>
      </c>
      <c r="C251" s="120">
        <v>3</v>
      </c>
      <c r="D251" s="120">
        <v>3</v>
      </c>
      <c r="E251" s="120"/>
      <c r="F251" s="120"/>
      <c r="G251" s="129"/>
      <c r="H251" s="129">
        <f t="shared" si="43"/>
        <v>0</v>
      </c>
      <c r="I251" s="129">
        <f t="shared" si="44"/>
        <v>0</v>
      </c>
      <c r="J251" s="129">
        <f t="shared" si="45"/>
        <v>0</v>
      </c>
      <c r="K251" s="65">
        <f t="shared" si="46"/>
        <v>0</v>
      </c>
      <c r="L251" s="40">
        <f t="shared" si="54"/>
        <v>3</v>
      </c>
      <c r="M251" s="40">
        <f t="shared" si="55"/>
        <v>0</v>
      </c>
      <c r="N251" s="40"/>
      <c r="Z251" s="43"/>
      <c r="AA251" s="28">
        <f t="shared" si="51"/>
        <v>0</v>
      </c>
      <c r="AB251" s="40">
        <f t="shared" si="42"/>
        <v>0</v>
      </c>
      <c r="AC251" s="40">
        <f t="shared" si="47"/>
        <v>0</v>
      </c>
    </row>
    <row r="252" spans="1:29" s="42" customFormat="1" ht="16.350000000000001" hidden="1" customHeight="1" x14ac:dyDescent="0.3">
      <c r="A252" s="96"/>
      <c r="B252" s="101" t="s">
        <v>81</v>
      </c>
      <c r="C252" s="120">
        <v>15</v>
      </c>
      <c r="D252" s="120">
        <v>15</v>
      </c>
      <c r="E252" s="120"/>
      <c r="F252" s="120"/>
      <c r="G252" s="129"/>
      <c r="H252" s="129">
        <f t="shared" si="43"/>
        <v>0</v>
      </c>
      <c r="I252" s="129">
        <f t="shared" si="44"/>
        <v>0</v>
      </c>
      <c r="J252" s="129">
        <f t="shared" si="45"/>
        <v>0</v>
      </c>
      <c r="K252" s="65">
        <f t="shared" si="46"/>
        <v>0</v>
      </c>
      <c r="L252" s="40">
        <f t="shared" si="54"/>
        <v>15</v>
      </c>
      <c r="M252" s="40">
        <f t="shared" si="55"/>
        <v>0</v>
      </c>
      <c r="N252" s="40"/>
      <c r="Z252" s="43"/>
      <c r="AA252" s="28">
        <f t="shared" si="51"/>
        <v>0</v>
      </c>
      <c r="AB252" s="40">
        <f t="shared" si="42"/>
        <v>0</v>
      </c>
      <c r="AC252" s="40">
        <f t="shared" si="47"/>
        <v>0</v>
      </c>
    </row>
    <row r="253" spans="1:29" s="42" customFormat="1" ht="20.25" hidden="1" customHeight="1" x14ac:dyDescent="0.3">
      <c r="A253" s="96">
        <v>40</v>
      </c>
      <c r="B253" s="102" t="s">
        <v>128</v>
      </c>
      <c r="C253" s="119">
        <v>12</v>
      </c>
      <c r="D253" s="119">
        <v>10</v>
      </c>
      <c r="E253" s="119">
        <v>0</v>
      </c>
      <c r="F253" s="119">
        <v>2</v>
      </c>
      <c r="G253" s="129"/>
      <c r="H253" s="129">
        <f t="shared" si="43"/>
        <v>1</v>
      </c>
      <c r="I253" s="129">
        <f t="shared" si="44"/>
        <v>1</v>
      </c>
      <c r="J253" s="129">
        <f t="shared" si="45"/>
        <v>0</v>
      </c>
      <c r="K253" s="65">
        <f t="shared" si="46"/>
        <v>0</v>
      </c>
      <c r="L253" s="40">
        <f t="shared" si="54"/>
        <v>12</v>
      </c>
      <c r="M253" s="40">
        <f t="shared" si="55"/>
        <v>0</v>
      </c>
      <c r="N253" s="40"/>
      <c r="Z253" s="43"/>
      <c r="AA253" s="28">
        <f t="shared" si="51"/>
        <v>2</v>
      </c>
      <c r="AB253" s="40">
        <f t="shared" si="42"/>
        <v>2</v>
      </c>
      <c r="AC253" s="40">
        <f t="shared" si="47"/>
        <v>0</v>
      </c>
    </row>
    <row r="254" spans="1:29" s="42" customFormat="1" ht="0.6" hidden="1" customHeight="1" x14ac:dyDescent="0.3">
      <c r="A254" s="96"/>
      <c r="B254" s="102" t="s">
        <v>83</v>
      </c>
      <c r="C254" s="119"/>
      <c r="D254" s="119"/>
      <c r="E254" s="119"/>
      <c r="F254" s="119"/>
      <c r="G254" s="129"/>
      <c r="H254" s="129">
        <f t="shared" si="43"/>
        <v>0</v>
      </c>
      <c r="I254" s="129">
        <f t="shared" si="44"/>
        <v>0</v>
      </c>
      <c r="J254" s="129">
        <f t="shared" si="45"/>
        <v>0</v>
      </c>
      <c r="K254" s="65">
        <f t="shared" si="46"/>
        <v>0</v>
      </c>
      <c r="L254" s="40">
        <f t="shared" si="54"/>
        <v>0</v>
      </c>
      <c r="M254" s="40">
        <f t="shared" si="55"/>
        <v>0</v>
      </c>
      <c r="N254" s="40"/>
      <c r="Z254" s="43"/>
      <c r="AA254" s="28">
        <f t="shared" si="51"/>
        <v>0</v>
      </c>
      <c r="AB254" s="40">
        <f t="shared" si="42"/>
        <v>0</v>
      </c>
      <c r="AC254" s="40">
        <f t="shared" si="47"/>
        <v>0</v>
      </c>
    </row>
    <row r="255" spans="1:29" s="42" customFormat="1" ht="16.350000000000001" hidden="1" customHeight="1" x14ac:dyDescent="0.3">
      <c r="A255" s="96"/>
      <c r="B255" s="102" t="s">
        <v>136</v>
      </c>
      <c r="C255" s="120">
        <v>3</v>
      </c>
      <c r="D255" s="120">
        <v>1</v>
      </c>
      <c r="E255" s="119"/>
      <c r="F255" s="119">
        <v>2</v>
      </c>
      <c r="G255" s="129"/>
      <c r="H255" s="129">
        <f t="shared" si="43"/>
        <v>1</v>
      </c>
      <c r="I255" s="129">
        <f t="shared" si="44"/>
        <v>1</v>
      </c>
      <c r="J255" s="129">
        <f t="shared" si="45"/>
        <v>0</v>
      </c>
      <c r="K255" s="65">
        <f t="shared" si="46"/>
        <v>0</v>
      </c>
      <c r="L255" s="40">
        <f t="shared" si="54"/>
        <v>3</v>
      </c>
      <c r="M255" s="40">
        <f t="shared" si="55"/>
        <v>0</v>
      </c>
      <c r="N255" s="40"/>
      <c r="Z255" s="43"/>
      <c r="AA255" s="28">
        <f t="shared" si="51"/>
        <v>2</v>
      </c>
      <c r="AB255" s="40">
        <f t="shared" si="42"/>
        <v>2</v>
      </c>
      <c r="AC255" s="40">
        <f t="shared" si="47"/>
        <v>0</v>
      </c>
    </row>
    <row r="256" spans="1:29" s="42" customFormat="1" ht="16.350000000000001" hidden="1" customHeight="1" x14ac:dyDescent="0.3">
      <c r="A256" s="96"/>
      <c r="B256" s="102" t="s">
        <v>85</v>
      </c>
      <c r="C256" s="119"/>
      <c r="D256" s="119"/>
      <c r="E256" s="119"/>
      <c r="F256" s="119"/>
      <c r="G256" s="129"/>
      <c r="H256" s="129">
        <f t="shared" si="43"/>
        <v>0</v>
      </c>
      <c r="I256" s="129">
        <f t="shared" si="44"/>
        <v>0</v>
      </c>
      <c r="J256" s="129">
        <f t="shared" si="45"/>
        <v>0</v>
      </c>
      <c r="K256" s="65">
        <f t="shared" si="46"/>
        <v>0</v>
      </c>
      <c r="L256" s="40">
        <f t="shared" si="54"/>
        <v>0</v>
      </c>
      <c r="M256" s="40">
        <f t="shared" si="55"/>
        <v>0</v>
      </c>
      <c r="N256" s="40"/>
      <c r="Z256" s="43"/>
      <c r="AA256" s="28">
        <f t="shared" si="51"/>
        <v>0</v>
      </c>
      <c r="AB256" s="40">
        <f t="shared" si="42"/>
        <v>0</v>
      </c>
      <c r="AC256" s="40">
        <f t="shared" si="47"/>
        <v>0</v>
      </c>
    </row>
    <row r="257" spans="1:29" s="42" customFormat="1" ht="16.350000000000001" hidden="1" customHeight="1" x14ac:dyDescent="0.3">
      <c r="A257" s="96"/>
      <c r="B257" s="101" t="s">
        <v>80</v>
      </c>
      <c r="C257" s="120">
        <v>2</v>
      </c>
      <c r="D257" s="120">
        <v>2</v>
      </c>
      <c r="E257" s="120"/>
      <c r="F257" s="120"/>
      <c r="G257" s="129"/>
      <c r="H257" s="129">
        <f t="shared" si="43"/>
        <v>0</v>
      </c>
      <c r="I257" s="129">
        <f t="shared" si="44"/>
        <v>0</v>
      </c>
      <c r="J257" s="129">
        <f t="shared" si="45"/>
        <v>0</v>
      </c>
      <c r="K257" s="65">
        <f t="shared" si="46"/>
        <v>0</v>
      </c>
      <c r="L257" s="40">
        <f t="shared" si="54"/>
        <v>2</v>
      </c>
      <c r="M257" s="40">
        <f t="shared" si="55"/>
        <v>0</v>
      </c>
      <c r="N257" s="40"/>
      <c r="Z257" s="43"/>
      <c r="AA257" s="28">
        <f t="shared" si="51"/>
        <v>0</v>
      </c>
      <c r="AB257" s="40">
        <f t="shared" si="42"/>
        <v>0</v>
      </c>
      <c r="AC257" s="40">
        <f t="shared" si="47"/>
        <v>0</v>
      </c>
    </row>
    <row r="258" spans="1:29" s="42" customFormat="1" ht="16.350000000000001" hidden="1" customHeight="1" x14ac:dyDescent="0.3">
      <c r="A258" s="96"/>
      <c r="B258" s="101" t="s">
        <v>81</v>
      </c>
      <c r="C258" s="120">
        <v>7</v>
      </c>
      <c r="D258" s="120">
        <v>7</v>
      </c>
      <c r="E258" s="120"/>
      <c r="F258" s="120"/>
      <c r="G258" s="129"/>
      <c r="H258" s="129">
        <f t="shared" si="43"/>
        <v>0</v>
      </c>
      <c r="I258" s="129">
        <f t="shared" si="44"/>
        <v>0</v>
      </c>
      <c r="J258" s="129">
        <f t="shared" si="45"/>
        <v>0</v>
      </c>
      <c r="K258" s="65">
        <f t="shared" si="46"/>
        <v>0</v>
      </c>
      <c r="L258" s="40">
        <f t="shared" si="54"/>
        <v>7</v>
      </c>
      <c r="M258" s="40">
        <f t="shared" si="55"/>
        <v>0</v>
      </c>
      <c r="N258" s="40"/>
      <c r="Z258" s="43"/>
      <c r="AA258" s="28">
        <f t="shared" si="51"/>
        <v>0</v>
      </c>
      <c r="AB258" s="40">
        <f t="shared" si="42"/>
        <v>0</v>
      </c>
      <c r="AC258" s="40">
        <f t="shared" si="47"/>
        <v>0</v>
      </c>
    </row>
    <row r="259" spans="1:29" s="42" customFormat="1" ht="16.350000000000001" hidden="1" customHeight="1" x14ac:dyDescent="0.3">
      <c r="A259" s="53"/>
      <c r="B259" s="98" t="s">
        <v>110</v>
      </c>
      <c r="C259" s="112"/>
      <c r="D259" s="112"/>
      <c r="E259" s="113"/>
      <c r="F259" s="113"/>
      <c r="G259" s="129"/>
      <c r="H259" s="129">
        <f t="shared" si="43"/>
        <v>0</v>
      </c>
      <c r="I259" s="129">
        <f t="shared" si="44"/>
        <v>0</v>
      </c>
      <c r="J259" s="129">
        <f t="shared" si="45"/>
        <v>0</v>
      </c>
      <c r="K259" s="65">
        <f t="shared" si="46"/>
        <v>0</v>
      </c>
      <c r="L259" s="40">
        <f t="shared" si="54"/>
        <v>0</v>
      </c>
      <c r="M259" s="40">
        <f t="shared" si="55"/>
        <v>0</v>
      </c>
      <c r="N259" s="40"/>
      <c r="Z259" s="43"/>
      <c r="AA259" s="28">
        <f t="shared" si="51"/>
        <v>0</v>
      </c>
      <c r="AB259" s="40">
        <f t="shared" si="42"/>
        <v>0</v>
      </c>
      <c r="AC259" s="40">
        <f t="shared" si="47"/>
        <v>0</v>
      </c>
    </row>
    <row r="260" spans="1:29" s="73" customFormat="1" ht="27" hidden="1" customHeight="1" x14ac:dyDescent="0.3">
      <c r="A260" s="53">
        <v>41</v>
      </c>
      <c r="B260" s="98" t="s">
        <v>111</v>
      </c>
      <c r="C260" s="112">
        <v>40</v>
      </c>
      <c r="D260" s="112">
        <v>34</v>
      </c>
      <c r="E260" s="112">
        <v>1</v>
      </c>
      <c r="F260" s="112">
        <v>5</v>
      </c>
      <c r="G260" s="129"/>
      <c r="H260" s="129">
        <f t="shared" si="43"/>
        <v>2</v>
      </c>
      <c r="I260" s="129">
        <f t="shared" si="44"/>
        <v>2</v>
      </c>
      <c r="J260" s="129">
        <f t="shared" si="45"/>
        <v>2</v>
      </c>
      <c r="K260" s="65">
        <f t="shared" si="46"/>
        <v>0</v>
      </c>
      <c r="L260" s="40">
        <f t="shared" si="54"/>
        <v>40</v>
      </c>
      <c r="M260" s="40">
        <f t="shared" si="55"/>
        <v>0</v>
      </c>
      <c r="N260" s="40"/>
      <c r="Z260" s="43"/>
      <c r="AA260" s="28">
        <f t="shared" si="51"/>
        <v>6</v>
      </c>
      <c r="AB260" s="40">
        <f t="shared" si="42"/>
        <v>6</v>
      </c>
      <c r="AC260" s="40">
        <f t="shared" si="47"/>
        <v>0</v>
      </c>
    </row>
    <row r="261" spans="1:29" s="42" customFormat="1" ht="16.350000000000001" hidden="1" customHeight="1" x14ac:dyDescent="0.3">
      <c r="A261" s="96"/>
      <c r="B261" s="97" t="s">
        <v>112</v>
      </c>
      <c r="C261" s="113"/>
      <c r="D261" s="113"/>
      <c r="E261" s="113"/>
      <c r="F261" s="113"/>
      <c r="G261" s="129"/>
      <c r="H261" s="129">
        <f t="shared" si="43"/>
        <v>0</v>
      </c>
      <c r="I261" s="129">
        <f t="shared" si="44"/>
        <v>0</v>
      </c>
      <c r="J261" s="129">
        <f t="shared" si="45"/>
        <v>0</v>
      </c>
      <c r="K261" s="65">
        <f t="shared" si="46"/>
        <v>0</v>
      </c>
      <c r="L261" s="40">
        <f t="shared" ref="L261:L292" si="56">D261+E261+F261</f>
        <v>0</v>
      </c>
      <c r="M261" s="40">
        <f t="shared" ref="M261:M292" si="57">C261-L261</f>
        <v>0</v>
      </c>
      <c r="N261" s="40"/>
      <c r="Z261" s="43"/>
      <c r="AA261" s="28">
        <f t="shared" si="51"/>
        <v>0</v>
      </c>
      <c r="AB261" s="40">
        <f t="shared" si="42"/>
        <v>0</v>
      </c>
      <c r="AC261" s="40">
        <f t="shared" si="47"/>
        <v>0</v>
      </c>
    </row>
    <row r="262" spans="1:29" s="42" customFormat="1" ht="16.350000000000001" hidden="1" customHeight="1" x14ac:dyDescent="0.3">
      <c r="A262" s="96"/>
      <c r="B262" s="97" t="s">
        <v>113</v>
      </c>
      <c r="C262" s="112">
        <v>5</v>
      </c>
      <c r="D262" s="113">
        <v>0</v>
      </c>
      <c r="E262" s="113">
        <v>0</v>
      </c>
      <c r="F262" s="113">
        <v>5</v>
      </c>
      <c r="G262" s="129"/>
      <c r="H262" s="129">
        <f t="shared" si="43"/>
        <v>1</v>
      </c>
      <c r="I262" s="129">
        <f t="shared" si="44"/>
        <v>1</v>
      </c>
      <c r="J262" s="129">
        <f t="shared" si="45"/>
        <v>3</v>
      </c>
      <c r="K262" s="65">
        <f t="shared" si="46"/>
        <v>0</v>
      </c>
      <c r="L262" s="40">
        <f t="shared" si="56"/>
        <v>5</v>
      </c>
      <c r="M262" s="40">
        <f t="shared" si="57"/>
        <v>0</v>
      </c>
      <c r="N262" s="40"/>
      <c r="Q262" s="74"/>
      <c r="Z262" s="43"/>
      <c r="AA262" s="28">
        <f t="shared" si="51"/>
        <v>5</v>
      </c>
      <c r="AB262" s="40">
        <f t="shared" si="42"/>
        <v>5</v>
      </c>
      <c r="AC262" s="40">
        <f t="shared" si="47"/>
        <v>0</v>
      </c>
    </row>
    <row r="263" spans="1:29" s="42" customFormat="1" ht="16.350000000000001" hidden="1" customHeight="1" x14ac:dyDescent="0.3">
      <c r="A263" s="96"/>
      <c r="B263" s="97" t="s">
        <v>85</v>
      </c>
      <c r="C263" s="113"/>
      <c r="D263" s="113"/>
      <c r="E263" s="113"/>
      <c r="F263" s="113"/>
      <c r="G263" s="129"/>
      <c r="H263" s="129">
        <f t="shared" si="43"/>
        <v>0</v>
      </c>
      <c r="I263" s="129">
        <f t="shared" si="44"/>
        <v>0</v>
      </c>
      <c r="J263" s="129">
        <f t="shared" si="45"/>
        <v>0</v>
      </c>
      <c r="K263" s="65">
        <f t="shared" si="46"/>
        <v>0</v>
      </c>
      <c r="L263" s="40">
        <f t="shared" si="56"/>
        <v>0</v>
      </c>
      <c r="M263" s="40">
        <f t="shared" si="57"/>
        <v>0</v>
      </c>
      <c r="N263" s="40"/>
      <c r="Z263" s="43"/>
      <c r="AA263" s="28">
        <f t="shared" si="51"/>
        <v>0</v>
      </c>
      <c r="AB263" s="40">
        <f t="shared" si="42"/>
        <v>0</v>
      </c>
      <c r="AC263" s="40">
        <f t="shared" si="47"/>
        <v>0</v>
      </c>
    </row>
    <row r="264" spans="1:29" s="42" customFormat="1" ht="16.350000000000001" hidden="1" customHeight="1" x14ac:dyDescent="0.3">
      <c r="A264" s="96"/>
      <c r="B264" s="98" t="s">
        <v>80</v>
      </c>
      <c r="C264" s="112">
        <v>5</v>
      </c>
      <c r="D264" s="112">
        <v>4</v>
      </c>
      <c r="E264" s="112">
        <v>1</v>
      </c>
      <c r="F264" s="112">
        <v>0</v>
      </c>
      <c r="G264" s="129"/>
      <c r="H264" s="129">
        <f t="shared" si="43"/>
        <v>0</v>
      </c>
      <c r="I264" s="129">
        <f t="shared" si="44"/>
        <v>0</v>
      </c>
      <c r="J264" s="129">
        <f t="shared" si="45"/>
        <v>1</v>
      </c>
      <c r="K264" s="65">
        <f t="shared" si="46"/>
        <v>0</v>
      </c>
      <c r="L264" s="40">
        <f t="shared" si="56"/>
        <v>5</v>
      </c>
      <c r="M264" s="40">
        <f t="shared" si="57"/>
        <v>0</v>
      </c>
      <c r="N264" s="40"/>
      <c r="Z264" s="43"/>
      <c r="AA264" s="28">
        <f t="shared" si="51"/>
        <v>1</v>
      </c>
      <c r="AB264" s="40">
        <f t="shared" si="42"/>
        <v>1</v>
      </c>
      <c r="AC264" s="40">
        <f t="shared" si="47"/>
        <v>0</v>
      </c>
    </row>
    <row r="265" spans="1:29" s="42" customFormat="1" ht="16.350000000000001" hidden="1" customHeight="1" x14ac:dyDescent="0.3">
      <c r="A265" s="96"/>
      <c r="B265" s="98" t="s">
        <v>81</v>
      </c>
      <c r="C265" s="112">
        <v>30</v>
      </c>
      <c r="D265" s="112">
        <v>30</v>
      </c>
      <c r="E265" s="112"/>
      <c r="F265" s="112"/>
      <c r="G265" s="129"/>
      <c r="H265" s="129">
        <f t="shared" si="43"/>
        <v>0</v>
      </c>
      <c r="I265" s="129">
        <f t="shared" si="44"/>
        <v>0</v>
      </c>
      <c r="J265" s="129">
        <f t="shared" si="45"/>
        <v>0</v>
      </c>
      <c r="K265" s="65">
        <f t="shared" si="46"/>
        <v>0</v>
      </c>
      <c r="L265" s="40">
        <f t="shared" si="56"/>
        <v>30</v>
      </c>
      <c r="M265" s="40">
        <f t="shared" si="57"/>
        <v>0</v>
      </c>
      <c r="N265" s="40"/>
      <c r="Z265" s="43"/>
      <c r="AA265" s="28">
        <f t="shared" si="51"/>
        <v>0</v>
      </c>
      <c r="AB265" s="40">
        <f t="shared" si="42"/>
        <v>0</v>
      </c>
      <c r="AC265" s="40">
        <f t="shared" si="47"/>
        <v>0</v>
      </c>
    </row>
    <row r="266" spans="1:29" s="42" customFormat="1" ht="23.85" hidden="1" customHeight="1" x14ac:dyDescent="0.3">
      <c r="A266" s="53">
        <v>42</v>
      </c>
      <c r="B266" s="98" t="s">
        <v>114</v>
      </c>
      <c r="C266" s="112">
        <v>27</v>
      </c>
      <c r="D266" s="112">
        <v>24</v>
      </c>
      <c r="E266" s="112">
        <v>0</v>
      </c>
      <c r="F266" s="112">
        <v>3</v>
      </c>
      <c r="G266" s="129"/>
      <c r="H266" s="129">
        <f t="shared" si="43"/>
        <v>1</v>
      </c>
      <c r="I266" s="129">
        <f t="shared" si="44"/>
        <v>1</v>
      </c>
      <c r="J266" s="129">
        <f t="shared" si="45"/>
        <v>1</v>
      </c>
      <c r="K266" s="65">
        <f t="shared" si="46"/>
        <v>0</v>
      </c>
      <c r="L266" s="40">
        <f t="shared" si="56"/>
        <v>27</v>
      </c>
      <c r="M266" s="40">
        <f t="shared" si="57"/>
        <v>0</v>
      </c>
      <c r="N266" s="40"/>
      <c r="Z266" s="43"/>
      <c r="AA266" s="28">
        <f t="shared" si="51"/>
        <v>3</v>
      </c>
      <c r="AB266" s="40">
        <f t="shared" si="42"/>
        <v>3</v>
      </c>
      <c r="AC266" s="40">
        <f t="shared" si="47"/>
        <v>0</v>
      </c>
    </row>
    <row r="267" spans="1:29" s="42" customFormat="1" ht="16.350000000000001" hidden="1" customHeight="1" x14ac:dyDescent="0.3">
      <c r="A267" s="96"/>
      <c r="B267" s="97" t="s">
        <v>115</v>
      </c>
      <c r="C267" s="113"/>
      <c r="D267" s="113"/>
      <c r="E267" s="113"/>
      <c r="F267" s="113"/>
      <c r="G267" s="129"/>
      <c r="H267" s="129">
        <f t="shared" si="43"/>
        <v>0</v>
      </c>
      <c r="I267" s="129">
        <f t="shared" si="44"/>
        <v>0</v>
      </c>
      <c r="J267" s="129">
        <f t="shared" si="45"/>
        <v>0</v>
      </c>
      <c r="K267" s="65">
        <f t="shared" si="46"/>
        <v>0</v>
      </c>
      <c r="L267" s="40">
        <f t="shared" si="56"/>
        <v>0</v>
      </c>
      <c r="M267" s="40">
        <f t="shared" si="57"/>
        <v>0</v>
      </c>
      <c r="N267" s="40"/>
      <c r="Z267" s="43"/>
      <c r="AA267" s="28">
        <f t="shared" si="51"/>
        <v>0</v>
      </c>
      <c r="AB267" s="40">
        <f t="shared" si="42"/>
        <v>0</v>
      </c>
      <c r="AC267" s="40">
        <f t="shared" si="47"/>
        <v>0</v>
      </c>
    </row>
    <row r="268" spans="1:29" s="42" customFormat="1" ht="16.350000000000001" hidden="1" customHeight="1" x14ac:dyDescent="0.3">
      <c r="A268" s="96"/>
      <c r="B268" s="97" t="s">
        <v>113</v>
      </c>
      <c r="C268" s="112">
        <v>4</v>
      </c>
      <c r="D268" s="113">
        <v>1</v>
      </c>
      <c r="E268" s="113">
        <v>0</v>
      </c>
      <c r="F268" s="113">
        <v>3</v>
      </c>
      <c r="G268" s="129"/>
      <c r="H268" s="129">
        <f t="shared" si="43"/>
        <v>1</v>
      </c>
      <c r="I268" s="129">
        <f t="shared" si="44"/>
        <v>1</v>
      </c>
      <c r="J268" s="129">
        <f t="shared" si="45"/>
        <v>1</v>
      </c>
      <c r="K268" s="65">
        <f t="shared" si="46"/>
        <v>0</v>
      </c>
      <c r="L268" s="40">
        <f t="shared" si="56"/>
        <v>4</v>
      </c>
      <c r="M268" s="40">
        <f t="shared" si="57"/>
        <v>0</v>
      </c>
      <c r="N268" s="40"/>
      <c r="Z268" s="43"/>
      <c r="AA268" s="28">
        <f t="shared" si="51"/>
        <v>3</v>
      </c>
      <c r="AB268" s="40">
        <f t="shared" si="42"/>
        <v>3</v>
      </c>
      <c r="AC268" s="40">
        <f t="shared" si="47"/>
        <v>0</v>
      </c>
    </row>
    <row r="269" spans="1:29" s="42" customFormat="1" ht="16.350000000000001" hidden="1" customHeight="1" x14ac:dyDescent="0.3">
      <c r="A269" s="96"/>
      <c r="B269" s="97" t="s">
        <v>85</v>
      </c>
      <c r="C269" s="113"/>
      <c r="D269" s="113"/>
      <c r="E269" s="113"/>
      <c r="F269" s="113"/>
      <c r="G269" s="129"/>
      <c r="H269" s="129">
        <f t="shared" si="43"/>
        <v>0</v>
      </c>
      <c r="I269" s="129">
        <f t="shared" si="44"/>
        <v>0</v>
      </c>
      <c r="J269" s="129">
        <f t="shared" si="45"/>
        <v>0</v>
      </c>
      <c r="K269" s="65">
        <f t="shared" si="46"/>
        <v>0</v>
      </c>
      <c r="L269" s="40">
        <f t="shared" si="56"/>
        <v>0</v>
      </c>
      <c r="M269" s="40">
        <f t="shared" si="57"/>
        <v>0</v>
      </c>
      <c r="N269" s="40"/>
      <c r="Z269" s="43"/>
      <c r="AA269" s="28">
        <f t="shared" si="51"/>
        <v>0</v>
      </c>
      <c r="AB269" s="40">
        <f t="shared" ref="AB269:AB332" si="58">G269+H269+I269+J269+K269</f>
        <v>0</v>
      </c>
      <c r="AC269" s="40">
        <f t="shared" si="47"/>
        <v>0</v>
      </c>
    </row>
    <row r="270" spans="1:29" s="42" customFormat="1" ht="13.5" hidden="1" customHeight="1" x14ac:dyDescent="0.3">
      <c r="A270" s="96"/>
      <c r="B270" s="98" t="s">
        <v>80</v>
      </c>
      <c r="C270" s="112">
        <v>3</v>
      </c>
      <c r="D270" s="112">
        <v>3</v>
      </c>
      <c r="E270" s="112">
        <v>0</v>
      </c>
      <c r="F270" s="112">
        <v>0</v>
      </c>
      <c r="G270" s="129"/>
      <c r="H270" s="129">
        <f t="shared" ref="H270:H333" si="59">ROUND((E270+F270)/4,0)</f>
        <v>0</v>
      </c>
      <c r="I270" s="129">
        <f t="shared" ref="I270:I333" si="60">H270</f>
        <v>0</v>
      </c>
      <c r="J270" s="129">
        <f t="shared" ref="J270:J333" si="61">E270+F270-H270-I270</f>
        <v>0</v>
      </c>
      <c r="K270" s="65">
        <f t="shared" ref="K270:K333" si="62">E270+F270-H270-I270-J270</f>
        <v>0</v>
      </c>
      <c r="L270" s="40">
        <f t="shared" si="56"/>
        <v>3</v>
      </c>
      <c r="M270" s="40">
        <f t="shared" si="57"/>
        <v>0</v>
      </c>
      <c r="N270" s="40"/>
      <c r="Z270" s="43"/>
      <c r="AA270" s="28">
        <f t="shared" si="51"/>
        <v>0</v>
      </c>
      <c r="AB270" s="40">
        <f t="shared" si="58"/>
        <v>0</v>
      </c>
      <c r="AC270" s="40">
        <f t="shared" ref="AC270:AC333" si="63">AA270-AB270</f>
        <v>0</v>
      </c>
    </row>
    <row r="271" spans="1:29" s="42" customFormat="1" ht="13.5" hidden="1" customHeight="1" x14ac:dyDescent="0.3">
      <c r="A271" s="96"/>
      <c r="B271" s="98" t="s">
        <v>81</v>
      </c>
      <c r="C271" s="112">
        <v>20</v>
      </c>
      <c r="D271" s="112">
        <v>20</v>
      </c>
      <c r="E271" s="112"/>
      <c r="F271" s="112"/>
      <c r="G271" s="129"/>
      <c r="H271" s="129">
        <f t="shared" si="59"/>
        <v>0</v>
      </c>
      <c r="I271" s="129">
        <f t="shared" si="60"/>
        <v>0</v>
      </c>
      <c r="J271" s="129">
        <f t="shared" si="61"/>
        <v>0</v>
      </c>
      <c r="K271" s="65">
        <f t="shared" si="62"/>
        <v>0</v>
      </c>
      <c r="L271" s="40">
        <f t="shared" si="56"/>
        <v>20</v>
      </c>
      <c r="M271" s="40">
        <f t="shared" si="57"/>
        <v>0</v>
      </c>
      <c r="N271" s="40"/>
      <c r="Z271" s="43"/>
      <c r="AA271" s="28">
        <f t="shared" si="51"/>
        <v>0</v>
      </c>
      <c r="AB271" s="40">
        <f t="shared" si="58"/>
        <v>0</v>
      </c>
      <c r="AC271" s="40">
        <f t="shared" si="63"/>
        <v>0</v>
      </c>
    </row>
    <row r="272" spans="1:29" s="42" customFormat="1" ht="26.25" hidden="1" customHeight="1" x14ac:dyDescent="0.3">
      <c r="A272" s="53">
        <v>43</v>
      </c>
      <c r="B272" s="98" t="s">
        <v>116</v>
      </c>
      <c r="C272" s="112">
        <v>27</v>
      </c>
      <c r="D272" s="112">
        <v>23</v>
      </c>
      <c r="E272" s="112">
        <v>0</v>
      </c>
      <c r="F272" s="112">
        <v>4</v>
      </c>
      <c r="G272" s="129"/>
      <c r="H272" s="129">
        <f t="shared" si="59"/>
        <v>1</v>
      </c>
      <c r="I272" s="129">
        <f t="shared" si="60"/>
        <v>1</v>
      </c>
      <c r="J272" s="129">
        <f t="shared" si="61"/>
        <v>2</v>
      </c>
      <c r="K272" s="65">
        <f t="shared" si="62"/>
        <v>0</v>
      </c>
      <c r="L272" s="40">
        <f t="shared" si="56"/>
        <v>27</v>
      </c>
      <c r="M272" s="40">
        <f t="shared" si="57"/>
        <v>0</v>
      </c>
      <c r="N272" s="40"/>
      <c r="Z272" s="43"/>
      <c r="AA272" s="28">
        <f t="shared" si="51"/>
        <v>4</v>
      </c>
      <c r="AB272" s="40">
        <f t="shared" si="58"/>
        <v>4</v>
      </c>
      <c r="AC272" s="40">
        <f t="shared" si="63"/>
        <v>0</v>
      </c>
    </row>
    <row r="273" spans="1:29" s="42" customFormat="1" ht="16.350000000000001" hidden="1" customHeight="1" x14ac:dyDescent="0.3">
      <c r="A273" s="96"/>
      <c r="B273" s="97" t="s">
        <v>137</v>
      </c>
      <c r="C273" s="113"/>
      <c r="D273" s="113"/>
      <c r="E273" s="113"/>
      <c r="F273" s="113"/>
      <c r="G273" s="129"/>
      <c r="H273" s="129">
        <f t="shared" si="59"/>
        <v>0</v>
      </c>
      <c r="I273" s="129">
        <f t="shared" si="60"/>
        <v>0</v>
      </c>
      <c r="J273" s="129">
        <f t="shared" si="61"/>
        <v>0</v>
      </c>
      <c r="K273" s="65">
        <f t="shared" si="62"/>
        <v>0</v>
      </c>
      <c r="L273" s="40">
        <f t="shared" si="56"/>
        <v>0</v>
      </c>
      <c r="M273" s="40">
        <f t="shared" si="57"/>
        <v>0</v>
      </c>
      <c r="N273" s="40"/>
      <c r="Z273" s="43"/>
      <c r="AA273" s="28">
        <f t="shared" si="51"/>
        <v>0</v>
      </c>
      <c r="AB273" s="40">
        <f t="shared" si="58"/>
        <v>0</v>
      </c>
      <c r="AC273" s="40">
        <f t="shared" si="63"/>
        <v>0</v>
      </c>
    </row>
    <row r="274" spans="1:29" s="42" customFormat="1" ht="16.350000000000001" hidden="1" customHeight="1" x14ac:dyDescent="0.3">
      <c r="A274" s="96"/>
      <c r="B274" s="97" t="s">
        <v>113</v>
      </c>
      <c r="C274" s="112">
        <v>5</v>
      </c>
      <c r="D274" s="113">
        <v>1</v>
      </c>
      <c r="E274" s="113">
        <v>0</v>
      </c>
      <c r="F274" s="113">
        <v>4</v>
      </c>
      <c r="G274" s="129"/>
      <c r="H274" s="129">
        <f t="shared" si="59"/>
        <v>1</v>
      </c>
      <c r="I274" s="129">
        <f t="shared" si="60"/>
        <v>1</v>
      </c>
      <c r="J274" s="129">
        <f t="shared" si="61"/>
        <v>2</v>
      </c>
      <c r="K274" s="65">
        <f t="shared" si="62"/>
        <v>0</v>
      </c>
      <c r="L274" s="40">
        <f t="shared" si="56"/>
        <v>5</v>
      </c>
      <c r="M274" s="40">
        <f t="shared" si="57"/>
        <v>0</v>
      </c>
      <c r="N274" s="40"/>
      <c r="Z274" s="43"/>
      <c r="AA274" s="28">
        <f t="shared" si="51"/>
        <v>4</v>
      </c>
      <c r="AB274" s="40">
        <f t="shared" si="58"/>
        <v>4</v>
      </c>
      <c r="AC274" s="40">
        <f t="shared" si="63"/>
        <v>0</v>
      </c>
    </row>
    <row r="275" spans="1:29" s="42" customFormat="1" ht="16.350000000000001" hidden="1" customHeight="1" x14ac:dyDescent="0.3">
      <c r="A275" s="96"/>
      <c r="B275" s="97" t="s">
        <v>85</v>
      </c>
      <c r="C275" s="113"/>
      <c r="D275" s="113"/>
      <c r="E275" s="113"/>
      <c r="F275" s="113"/>
      <c r="G275" s="129"/>
      <c r="H275" s="129">
        <f t="shared" si="59"/>
        <v>0</v>
      </c>
      <c r="I275" s="129">
        <f t="shared" si="60"/>
        <v>0</v>
      </c>
      <c r="J275" s="129">
        <f t="shared" si="61"/>
        <v>0</v>
      </c>
      <c r="K275" s="65">
        <f t="shared" si="62"/>
        <v>0</v>
      </c>
      <c r="L275" s="40">
        <f t="shared" si="56"/>
        <v>0</v>
      </c>
      <c r="M275" s="40">
        <f t="shared" si="57"/>
        <v>0</v>
      </c>
      <c r="N275" s="40"/>
      <c r="Z275" s="43"/>
      <c r="AA275" s="28">
        <f t="shared" ref="AA275:AA338" si="64">E275+F275</f>
        <v>0</v>
      </c>
      <c r="AB275" s="40">
        <f t="shared" si="58"/>
        <v>0</v>
      </c>
      <c r="AC275" s="40">
        <f t="shared" si="63"/>
        <v>0</v>
      </c>
    </row>
    <row r="276" spans="1:29" s="42" customFormat="1" ht="16.350000000000001" hidden="1" customHeight="1" x14ac:dyDescent="0.3">
      <c r="A276" s="96"/>
      <c r="B276" s="98" t="s">
        <v>80</v>
      </c>
      <c r="C276" s="112">
        <v>3</v>
      </c>
      <c r="D276" s="112">
        <v>3</v>
      </c>
      <c r="E276" s="112">
        <v>0</v>
      </c>
      <c r="F276" s="112">
        <v>0</v>
      </c>
      <c r="G276" s="129"/>
      <c r="H276" s="129">
        <f t="shared" si="59"/>
        <v>0</v>
      </c>
      <c r="I276" s="129">
        <f t="shared" si="60"/>
        <v>0</v>
      </c>
      <c r="J276" s="129">
        <f t="shared" si="61"/>
        <v>0</v>
      </c>
      <c r="K276" s="65">
        <f t="shared" si="62"/>
        <v>0</v>
      </c>
      <c r="L276" s="40">
        <f t="shared" si="56"/>
        <v>3</v>
      </c>
      <c r="M276" s="40">
        <f t="shared" si="57"/>
        <v>0</v>
      </c>
      <c r="N276" s="40"/>
      <c r="Z276" s="43"/>
      <c r="AA276" s="28">
        <f t="shared" si="64"/>
        <v>0</v>
      </c>
      <c r="AB276" s="40">
        <f t="shared" si="58"/>
        <v>0</v>
      </c>
      <c r="AC276" s="40">
        <f t="shared" si="63"/>
        <v>0</v>
      </c>
    </row>
    <row r="277" spans="1:29" s="42" customFormat="1" ht="16.350000000000001" hidden="1" customHeight="1" x14ac:dyDescent="0.3">
      <c r="A277" s="96"/>
      <c r="B277" s="98" t="s">
        <v>81</v>
      </c>
      <c r="C277" s="112">
        <v>19</v>
      </c>
      <c r="D277" s="112">
        <v>19</v>
      </c>
      <c r="E277" s="112"/>
      <c r="F277" s="112"/>
      <c r="G277" s="129"/>
      <c r="H277" s="129">
        <f t="shared" si="59"/>
        <v>0</v>
      </c>
      <c r="I277" s="129">
        <f t="shared" si="60"/>
        <v>0</v>
      </c>
      <c r="J277" s="129">
        <f t="shared" si="61"/>
        <v>0</v>
      </c>
      <c r="K277" s="65">
        <f t="shared" si="62"/>
        <v>0</v>
      </c>
      <c r="L277" s="40">
        <f t="shared" si="56"/>
        <v>19</v>
      </c>
      <c r="M277" s="40">
        <f t="shared" si="57"/>
        <v>0</v>
      </c>
      <c r="N277" s="40"/>
      <c r="Z277" s="43"/>
      <c r="AA277" s="28">
        <f t="shared" si="64"/>
        <v>0</v>
      </c>
      <c r="AB277" s="40">
        <f t="shared" si="58"/>
        <v>0</v>
      </c>
      <c r="AC277" s="40">
        <f t="shared" si="63"/>
        <v>0</v>
      </c>
    </row>
    <row r="278" spans="1:29" s="42" customFormat="1" ht="23.25" hidden="1" customHeight="1" x14ac:dyDescent="0.3">
      <c r="A278" s="53">
        <v>44</v>
      </c>
      <c r="B278" s="98" t="s">
        <v>69</v>
      </c>
      <c r="C278" s="112">
        <v>31</v>
      </c>
      <c r="D278" s="112">
        <v>27</v>
      </c>
      <c r="E278" s="112">
        <v>0</v>
      </c>
      <c r="F278" s="112">
        <v>4</v>
      </c>
      <c r="G278" s="129"/>
      <c r="H278" s="129">
        <f t="shared" si="59"/>
        <v>1</v>
      </c>
      <c r="I278" s="129">
        <f t="shared" si="60"/>
        <v>1</v>
      </c>
      <c r="J278" s="129">
        <f t="shared" si="61"/>
        <v>2</v>
      </c>
      <c r="K278" s="65">
        <f t="shared" si="62"/>
        <v>0</v>
      </c>
      <c r="L278" s="40">
        <f t="shared" si="56"/>
        <v>31</v>
      </c>
      <c r="M278" s="40">
        <f t="shared" si="57"/>
        <v>0</v>
      </c>
      <c r="N278" s="40"/>
      <c r="Z278" s="43"/>
      <c r="AA278" s="28">
        <f t="shared" si="64"/>
        <v>4</v>
      </c>
      <c r="AB278" s="40">
        <f t="shared" si="58"/>
        <v>4</v>
      </c>
      <c r="AC278" s="40">
        <f t="shared" si="63"/>
        <v>0</v>
      </c>
    </row>
    <row r="279" spans="1:29" s="42" customFormat="1" ht="16.350000000000001" hidden="1" customHeight="1" x14ac:dyDescent="0.3">
      <c r="A279" s="96"/>
      <c r="B279" s="97" t="s">
        <v>138</v>
      </c>
      <c r="C279" s="113"/>
      <c r="D279" s="113"/>
      <c r="E279" s="113"/>
      <c r="F279" s="113"/>
      <c r="G279" s="129"/>
      <c r="H279" s="129">
        <f t="shared" si="59"/>
        <v>0</v>
      </c>
      <c r="I279" s="129">
        <f t="shared" si="60"/>
        <v>0</v>
      </c>
      <c r="J279" s="129">
        <f t="shared" si="61"/>
        <v>0</v>
      </c>
      <c r="K279" s="65">
        <f t="shared" si="62"/>
        <v>0</v>
      </c>
      <c r="L279" s="40">
        <f t="shared" si="56"/>
        <v>0</v>
      </c>
      <c r="M279" s="40">
        <f t="shared" si="57"/>
        <v>0</v>
      </c>
      <c r="N279" s="40"/>
      <c r="Z279" s="43"/>
      <c r="AA279" s="28">
        <f t="shared" si="64"/>
        <v>0</v>
      </c>
      <c r="AB279" s="40">
        <f t="shared" si="58"/>
        <v>0</v>
      </c>
      <c r="AC279" s="40">
        <f t="shared" si="63"/>
        <v>0</v>
      </c>
    </row>
    <row r="280" spans="1:29" s="42" customFormat="1" ht="16.350000000000001" hidden="1" customHeight="1" x14ac:dyDescent="0.3">
      <c r="A280" s="96"/>
      <c r="B280" s="97" t="s">
        <v>113</v>
      </c>
      <c r="C280" s="112">
        <v>5</v>
      </c>
      <c r="D280" s="113">
        <v>1</v>
      </c>
      <c r="E280" s="113">
        <v>0</v>
      </c>
      <c r="F280" s="113">
        <v>4</v>
      </c>
      <c r="G280" s="129"/>
      <c r="H280" s="129">
        <f t="shared" si="59"/>
        <v>1</v>
      </c>
      <c r="I280" s="129">
        <f t="shared" si="60"/>
        <v>1</v>
      </c>
      <c r="J280" s="129">
        <f t="shared" si="61"/>
        <v>2</v>
      </c>
      <c r="K280" s="65">
        <f t="shared" si="62"/>
        <v>0</v>
      </c>
      <c r="L280" s="40">
        <f t="shared" si="56"/>
        <v>5</v>
      </c>
      <c r="M280" s="40">
        <f t="shared" si="57"/>
        <v>0</v>
      </c>
      <c r="N280" s="40"/>
      <c r="Z280" s="43"/>
      <c r="AA280" s="28">
        <f t="shared" si="64"/>
        <v>4</v>
      </c>
      <c r="AB280" s="40">
        <f t="shared" si="58"/>
        <v>4</v>
      </c>
      <c r="AC280" s="40">
        <f t="shared" si="63"/>
        <v>0</v>
      </c>
    </row>
    <row r="281" spans="1:29" s="42" customFormat="1" ht="16.350000000000001" hidden="1" customHeight="1" x14ac:dyDescent="0.3">
      <c r="A281" s="96"/>
      <c r="B281" s="97" t="s">
        <v>85</v>
      </c>
      <c r="C281" s="113"/>
      <c r="D281" s="113"/>
      <c r="E281" s="113"/>
      <c r="F281" s="113"/>
      <c r="G281" s="129"/>
      <c r="H281" s="129">
        <f t="shared" si="59"/>
        <v>0</v>
      </c>
      <c r="I281" s="129">
        <f t="shared" si="60"/>
        <v>0</v>
      </c>
      <c r="J281" s="129">
        <f t="shared" si="61"/>
        <v>0</v>
      </c>
      <c r="K281" s="65">
        <f t="shared" si="62"/>
        <v>0</v>
      </c>
      <c r="L281" s="40">
        <f t="shared" si="56"/>
        <v>0</v>
      </c>
      <c r="M281" s="40">
        <f t="shared" si="57"/>
        <v>0</v>
      </c>
      <c r="N281" s="40"/>
      <c r="Z281" s="43"/>
      <c r="AA281" s="28">
        <f t="shared" si="64"/>
        <v>0</v>
      </c>
      <c r="AB281" s="40">
        <f t="shared" si="58"/>
        <v>0</v>
      </c>
      <c r="AC281" s="40">
        <f t="shared" si="63"/>
        <v>0</v>
      </c>
    </row>
    <row r="282" spans="1:29" s="42" customFormat="1" ht="15.6" hidden="1" customHeight="1" x14ac:dyDescent="0.3">
      <c r="A282" s="96"/>
      <c r="B282" s="98" t="s">
        <v>80</v>
      </c>
      <c r="C282" s="112">
        <v>3</v>
      </c>
      <c r="D282" s="112">
        <v>3</v>
      </c>
      <c r="E282" s="112">
        <v>0</v>
      </c>
      <c r="F282" s="112">
        <v>0</v>
      </c>
      <c r="G282" s="129"/>
      <c r="H282" s="129">
        <f t="shared" si="59"/>
        <v>0</v>
      </c>
      <c r="I282" s="129">
        <f t="shared" si="60"/>
        <v>0</v>
      </c>
      <c r="J282" s="129">
        <f t="shared" si="61"/>
        <v>0</v>
      </c>
      <c r="K282" s="65">
        <f t="shared" si="62"/>
        <v>0</v>
      </c>
      <c r="L282" s="40">
        <f t="shared" si="56"/>
        <v>3</v>
      </c>
      <c r="M282" s="40">
        <f t="shared" si="57"/>
        <v>0</v>
      </c>
      <c r="N282" s="40"/>
      <c r="Z282" s="43"/>
      <c r="AA282" s="28">
        <f t="shared" si="64"/>
        <v>0</v>
      </c>
      <c r="AB282" s="40">
        <f t="shared" si="58"/>
        <v>0</v>
      </c>
      <c r="AC282" s="40">
        <f t="shared" si="63"/>
        <v>0</v>
      </c>
    </row>
    <row r="283" spans="1:29" s="42" customFormat="1" ht="15.6" hidden="1" customHeight="1" x14ac:dyDescent="0.3">
      <c r="A283" s="96"/>
      <c r="B283" s="98" t="s">
        <v>81</v>
      </c>
      <c r="C283" s="112">
        <v>23</v>
      </c>
      <c r="D283" s="112">
        <v>23</v>
      </c>
      <c r="E283" s="112"/>
      <c r="F283" s="112"/>
      <c r="G283" s="129"/>
      <c r="H283" s="129">
        <f t="shared" si="59"/>
        <v>0</v>
      </c>
      <c r="I283" s="129">
        <f t="shared" si="60"/>
        <v>0</v>
      </c>
      <c r="J283" s="129">
        <f t="shared" si="61"/>
        <v>0</v>
      </c>
      <c r="K283" s="65">
        <f t="shared" si="62"/>
        <v>0</v>
      </c>
      <c r="L283" s="40">
        <f t="shared" si="56"/>
        <v>23</v>
      </c>
      <c r="M283" s="40">
        <f t="shared" si="57"/>
        <v>0</v>
      </c>
      <c r="N283" s="40"/>
      <c r="Z283" s="43"/>
      <c r="AA283" s="28">
        <f t="shared" si="64"/>
        <v>0</v>
      </c>
      <c r="AB283" s="40">
        <f t="shared" si="58"/>
        <v>0</v>
      </c>
      <c r="AC283" s="40">
        <f t="shared" si="63"/>
        <v>0</v>
      </c>
    </row>
    <row r="284" spans="1:29" s="75" customFormat="1" ht="26.1" hidden="1" customHeight="1" x14ac:dyDescent="0.3">
      <c r="A284" s="53">
        <v>45</v>
      </c>
      <c r="B284" s="98" t="s">
        <v>129</v>
      </c>
      <c r="C284" s="112">
        <v>14</v>
      </c>
      <c r="D284" s="112">
        <v>12</v>
      </c>
      <c r="E284" s="112">
        <v>0</v>
      </c>
      <c r="F284" s="112">
        <v>2</v>
      </c>
      <c r="G284" s="129"/>
      <c r="H284" s="129">
        <f t="shared" si="59"/>
        <v>1</v>
      </c>
      <c r="I284" s="129">
        <f t="shared" si="60"/>
        <v>1</v>
      </c>
      <c r="J284" s="129">
        <f t="shared" si="61"/>
        <v>0</v>
      </c>
      <c r="K284" s="65">
        <f t="shared" si="62"/>
        <v>0</v>
      </c>
      <c r="L284" s="40">
        <f t="shared" si="56"/>
        <v>14</v>
      </c>
      <c r="M284" s="40">
        <f t="shared" si="57"/>
        <v>0</v>
      </c>
      <c r="N284" s="40"/>
      <c r="Z284" s="43"/>
      <c r="AA284" s="28">
        <f t="shared" si="64"/>
        <v>2</v>
      </c>
      <c r="AB284" s="40">
        <f t="shared" si="58"/>
        <v>2</v>
      </c>
      <c r="AC284" s="40">
        <f t="shared" si="63"/>
        <v>0</v>
      </c>
    </row>
    <row r="285" spans="1:29" s="42" customFormat="1" ht="16.350000000000001" hidden="1" customHeight="1" x14ac:dyDescent="0.3">
      <c r="A285" s="96"/>
      <c r="B285" s="97" t="s">
        <v>139</v>
      </c>
      <c r="C285" s="113"/>
      <c r="D285" s="113"/>
      <c r="E285" s="113"/>
      <c r="F285" s="113"/>
      <c r="G285" s="129"/>
      <c r="H285" s="129">
        <f t="shared" si="59"/>
        <v>0</v>
      </c>
      <c r="I285" s="129">
        <f t="shared" si="60"/>
        <v>0</v>
      </c>
      <c r="J285" s="129">
        <f t="shared" si="61"/>
        <v>0</v>
      </c>
      <c r="K285" s="65">
        <f t="shared" si="62"/>
        <v>0</v>
      </c>
      <c r="L285" s="40">
        <f t="shared" si="56"/>
        <v>0</v>
      </c>
      <c r="M285" s="40">
        <f t="shared" si="57"/>
        <v>0</v>
      </c>
      <c r="N285" s="40"/>
      <c r="Z285" s="43"/>
      <c r="AA285" s="28">
        <f t="shared" si="64"/>
        <v>0</v>
      </c>
      <c r="AB285" s="40">
        <f t="shared" si="58"/>
        <v>0</v>
      </c>
      <c r="AC285" s="40">
        <f t="shared" si="63"/>
        <v>0</v>
      </c>
    </row>
    <row r="286" spans="1:29" s="42" customFormat="1" ht="16.350000000000001" hidden="1" customHeight="1" x14ac:dyDescent="0.3">
      <c r="A286" s="96"/>
      <c r="B286" s="97" t="s">
        <v>113</v>
      </c>
      <c r="C286" s="112">
        <v>3</v>
      </c>
      <c r="D286" s="113">
        <v>1</v>
      </c>
      <c r="E286" s="113">
        <v>0</v>
      </c>
      <c r="F286" s="113">
        <v>2</v>
      </c>
      <c r="G286" s="129"/>
      <c r="H286" s="129">
        <f t="shared" si="59"/>
        <v>1</v>
      </c>
      <c r="I286" s="129">
        <f t="shared" si="60"/>
        <v>1</v>
      </c>
      <c r="J286" s="129">
        <f t="shared" si="61"/>
        <v>0</v>
      </c>
      <c r="K286" s="65">
        <f t="shared" si="62"/>
        <v>0</v>
      </c>
      <c r="L286" s="40">
        <f t="shared" si="56"/>
        <v>3</v>
      </c>
      <c r="M286" s="40">
        <f t="shared" si="57"/>
        <v>0</v>
      </c>
      <c r="N286" s="40"/>
      <c r="Z286" s="43"/>
      <c r="AA286" s="28">
        <f t="shared" si="64"/>
        <v>2</v>
      </c>
      <c r="AB286" s="40">
        <f t="shared" si="58"/>
        <v>2</v>
      </c>
      <c r="AC286" s="40">
        <f t="shared" si="63"/>
        <v>0</v>
      </c>
    </row>
    <row r="287" spans="1:29" s="42" customFormat="1" ht="16.350000000000001" hidden="1" customHeight="1" x14ac:dyDescent="0.3">
      <c r="A287" s="96"/>
      <c r="B287" s="97" t="s">
        <v>85</v>
      </c>
      <c r="C287" s="113"/>
      <c r="D287" s="113"/>
      <c r="E287" s="113"/>
      <c r="F287" s="113"/>
      <c r="G287" s="129"/>
      <c r="H287" s="129">
        <f t="shared" si="59"/>
        <v>0</v>
      </c>
      <c r="I287" s="129">
        <f t="shared" si="60"/>
        <v>0</v>
      </c>
      <c r="J287" s="129">
        <f t="shared" si="61"/>
        <v>0</v>
      </c>
      <c r="K287" s="65">
        <f t="shared" si="62"/>
        <v>0</v>
      </c>
      <c r="L287" s="40">
        <f t="shared" si="56"/>
        <v>0</v>
      </c>
      <c r="M287" s="40">
        <f t="shared" si="57"/>
        <v>0</v>
      </c>
      <c r="N287" s="40"/>
      <c r="Z287" s="43"/>
      <c r="AA287" s="28">
        <f t="shared" si="64"/>
        <v>0</v>
      </c>
      <c r="AB287" s="40">
        <f t="shared" si="58"/>
        <v>0</v>
      </c>
      <c r="AC287" s="40">
        <f t="shared" si="63"/>
        <v>0</v>
      </c>
    </row>
    <row r="288" spans="1:29" s="42" customFormat="1" ht="16.350000000000001" hidden="1" customHeight="1" x14ac:dyDescent="0.3">
      <c r="A288" s="96"/>
      <c r="B288" s="98" t="s">
        <v>80</v>
      </c>
      <c r="C288" s="112">
        <v>2</v>
      </c>
      <c r="D288" s="112">
        <v>2</v>
      </c>
      <c r="E288" s="112">
        <v>0</v>
      </c>
      <c r="F288" s="112">
        <v>0</v>
      </c>
      <c r="G288" s="129"/>
      <c r="H288" s="129">
        <f t="shared" si="59"/>
        <v>0</v>
      </c>
      <c r="I288" s="129">
        <f t="shared" si="60"/>
        <v>0</v>
      </c>
      <c r="J288" s="129">
        <f t="shared" si="61"/>
        <v>0</v>
      </c>
      <c r="K288" s="65">
        <f t="shared" si="62"/>
        <v>0</v>
      </c>
      <c r="L288" s="40">
        <f t="shared" si="56"/>
        <v>2</v>
      </c>
      <c r="M288" s="40">
        <f t="shared" si="57"/>
        <v>0</v>
      </c>
      <c r="N288" s="40"/>
      <c r="Z288" s="43"/>
      <c r="AA288" s="28">
        <f t="shared" si="64"/>
        <v>0</v>
      </c>
      <c r="AB288" s="40">
        <f t="shared" si="58"/>
        <v>0</v>
      </c>
      <c r="AC288" s="40">
        <f t="shared" si="63"/>
        <v>0</v>
      </c>
    </row>
    <row r="289" spans="1:29" s="42" customFormat="1" ht="16.350000000000001" hidden="1" customHeight="1" x14ac:dyDescent="0.3">
      <c r="A289" s="96"/>
      <c r="B289" s="98" t="s">
        <v>81</v>
      </c>
      <c r="C289" s="112">
        <v>9</v>
      </c>
      <c r="D289" s="112">
        <v>9</v>
      </c>
      <c r="E289" s="112"/>
      <c r="F289" s="112"/>
      <c r="G289" s="129"/>
      <c r="H289" s="129">
        <f t="shared" si="59"/>
        <v>0</v>
      </c>
      <c r="I289" s="129">
        <f t="shared" si="60"/>
        <v>0</v>
      </c>
      <c r="J289" s="129">
        <f t="shared" si="61"/>
        <v>0</v>
      </c>
      <c r="K289" s="65">
        <f t="shared" si="62"/>
        <v>0</v>
      </c>
      <c r="L289" s="40">
        <f t="shared" si="56"/>
        <v>9</v>
      </c>
      <c r="M289" s="40">
        <f t="shared" si="57"/>
        <v>0</v>
      </c>
      <c r="N289" s="40"/>
      <c r="Z289" s="43"/>
      <c r="AA289" s="28">
        <f t="shared" si="64"/>
        <v>0</v>
      </c>
      <c r="AB289" s="40">
        <f t="shared" si="58"/>
        <v>0</v>
      </c>
      <c r="AC289" s="40">
        <f t="shared" si="63"/>
        <v>0</v>
      </c>
    </row>
    <row r="290" spans="1:29" s="75" customFormat="1" ht="27.75" hidden="1" customHeight="1" x14ac:dyDescent="0.3">
      <c r="A290" s="53">
        <v>46</v>
      </c>
      <c r="B290" s="98" t="s">
        <v>130</v>
      </c>
      <c r="C290" s="112">
        <v>15</v>
      </c>
      <c r="D290" s="112">
        <v>13</v>
      </c>
      <c r="E290" s="112">
        <v>0</v>
      </c>
      <c r="F290" s="112">
        <v>2</v>
      </c>
      <c r="G290" s="129"/>
      <c r="H290" s="129">
        <f t="shared" si="59"/>
        <v>1</v>
      </c>
      <c r="I290" s="129">
        <f t="shared" si="60"/>
        <v>1</v>
      </c>
      <c r="J290" s="129">
        <f t="shared" si="61"/>
        <v>0</v>
      </c>
      <c r="K290" s="65">
        <f t="shared" si="62"/>
        <v>0</v>
      </c>
      <c r="L290" s="40">
        <f t="shared" si="56"/>
        <v>15</v>
      </c>
      <c r="M290" s="40">
        <f t="shared" si="57"/>
        <v>0</v>
      </c>
      <c r="N290" s="40"/>
      <c r="Z290" s="43"/>
      <c r="AA290" s="28">
        <f t="shared" si="64"/>
        <v>2</v>
      </c>
      <c r="AB290" s="40">
        <f t="shared" si="58"/>
        <v>2</v>
      </c>
      <c r="AC290" s="40">
        <f t="shared" si="63"/>
        <v>0</v>
      </c>
    </row>
    <row r="291" spans="1:29" s="42" customFormat="1" ht="0.6" hidden="1" customHeight="1" x14ac:dyDescent="0.3">
      <c r="A291" s="96"/>
      <c r="B291" s="97" t="s">
        <v>147</v>
      </c>
      <c r="C291" s="113"/>
      <c r="D291" s="113"/>
      <c r="E291" s="113"/>
      <c r="F291" s="113"/>
      <c r="G291" s="129"/>
      <c r="H291" s="129">
        <f t="shared" si="59"/>
        <v>0</v>
      </c>
      <c r="I291" s="129">
        <f t="shared" si="60"/>
        <v>0</v>
      </c>
      <c r="J291" s="129">
        <f t="shared" si="61"/>
        <v>0</v>
      </c>
      <c r="K291" s="65">
        <f t="shared" si="62"/>
        <v>0</v>
      </c>
      <c r="L291" s="40">
        <f t="shared" si="56"/>
        <v>0</v>
      </c>
      <c r="M291" s="40">
        <f t="shared" si="57"/>
        <v>0</v>
      </c>
      <c r="N291" s="40"/>
      <c r="Z291" s="43"/>
      <c r="AA291" s="28">
        <f t="shared" si="64"/>
        <v>0</v>
      </c>
      <c r="AB291" s="40">
        <f t="shared" si="58"/>
        <v>0</v>
      </c>
      <c r="AC291" s="40">
        <f t="shared" si="63"/>
        <v>0</v>
      </c>
    </row>
    <row r="292" spans="1:29" s="42" customFormat="1" ht="16.350000000000001" hidden="1" customHeight="1" x14ac:dyDescent="0.3">
      <c r="A292" s="96"/>
      <c r="B292" s="97" t="s">
        <v>113</v>
      </c>
      <c r="C292" s="112">
        <v>3</v>
      </c>
      <c r="D292" s="113">
        <v>1</v>
      </c>
      <c r="E292" s="113">
        <v>0</v>
      </c>
      <c r="F292" s="113">
        <v>2</v>
      </c>
      <c r="G292" s="129"/>
      <c r="H292" s="129">
        <f t="shared" si="59"/>
        <v>1</v>
      </c>
      <c r="I292" s="129">
        <f t="shared" si="60"/>
        <v>1</v>
      </c>
      <c r="J292" s="129">
        <f t="shared" si="61"/>
        <v>0</v>
      </c>
      <c r="K292" s="65">
        <f t="shared" si="62"/>
        <v>0</v>
      </c>
      <c r="L292" s="40">
        <f t="shared" si="56"/>
        <v>3</v>
      </c>
      <c r="M292" s="40">
        <f t="shared" si="57"/>
        <v>0</v>
      </c>
      <c r="N292" s="40"/>
      <c r="Z292" s="43"/>
      <c r="AA292" s="28">
        <f t="shared" si="64"/>
        <v>2</v>
      </c>
      <c r="AB292" s="40">
        <f t="shared" si="58"/>
        <v>2</v>
      </c>
      <c r="AC292" s="40">
        <f t="shared" si="63"/>
        <v>0</v>
      </c>
    </row>
    <row r="293" spans="1:29" s="42" customFormat="1" ht="16.350000000000001" hidden="1" customHeight="1" x14ac:dyDescent="0.3">
      <c r="A293" s="96"/>
      <c r="B293" s="97" t="s">
        <v>85</v>
      </c>
      <c r="C293" s="113"/>
      <c r="D293" s="113"/>
      <c r="E293" s="113"/>
      <c r="F293" s="113"/>
      <c r="G293" s="129"/>
      <c r="H293" s="129">
        <f t="shared" si="59"/>
        <v>0</v>
      </c>
      <c r="I293" s="129">
        <f t="shared" si="60"/>
        <v>0</v>
      </c>
      <c r="J293" s="129">
        <f t="shared" si="61"/>
        <v>0</v>
      </c>
      <c r="K293" s="65">
        <f t="shared" si="62"/>
        <v>0</v>
      </c>
      <c r="L293" s="40">
        <f t="shared" ref="L293:L324" si="65">D293+E293+F293</f>
        <v>0</v>
      </c>
      <c r="M293" s="40">
        <f t="shared" ref="M293:M324" si="66">C293-L293</f>
        <v>0</v>
      </c>
      <c r="N293" s="40"/>
      <c r="Z293" s="43"/>
      <c r="AA293" s="28">
        <f t="shared" si="64"/>
        <v>0</v>
      </c>
      <c r="AB293" s="40">
        <f t="shared" si="58"/>
        <v>0</v>
      </c>
      <c r="AC293" s="40">
        <f t="shared" si="63"/>
        <v>0</v>
      </c>
    </row>
    <row r="294" spans="1:29" s="42" customFormat="1" ht="16.350000000000001" hidden="1" customHeight="1" x14ac:dyDescent="0.3">
      <c r="A294" s="96"/>
      <c r="B294" s="98" t="s">
        <v>80</v>
      </c>
      <c r="C294" s="112">
        <v>2</v>
      </c>
      <c r="D294" s="112">
        <v>2</v>
      </c>
      <c r="E294" s="112">
        <v>0</v>
      </c>
      <c r="F294" s="112">
        <v>0</v>
      </c>
      <c r="G294" s="129"/>
      <c r="H294" s="129">
        <f t="shared" si="59"/>
        <v>0</v>
      </c>
      <c r="I294" s="129">
        <f t="shared" si="60"/>
        <v>0</v>
      </c>
      <c r="J294" s="129">
        <f t="shared" si="61"/>
        <v>0</v>
      </c>
      <c r="K294" s="65">
        <f t="shared" si="62"/>
        <v>0</v>
      </c>
      <c r="L294" s="40">
        <f t="shared" si="65"/>
        <v>2</v>
      </c>
      <c r="M294" s="40">
        <f t="shared" si="66"/>
        <v>0</v>
      </c>
      <c r="N294" s="40"/>
      <c r="Z294" s="43"/>
      <c r="AA294" s="28">
        <f t="shared" si="64"/>
        <v>0</v>
      </c>
      <c r="AB294" s="40">
        <f t="shared" si="58"/>
        <v>0</v>
      </c>
      <c r="AC294" s="40">
        <f t="shared" si="63"/>
        <v>0</v>
      </c>
    </row>
    <row r="295" spans="1:29" s="42" customFormat="1" ht="16.350000000000001" hidden="1" customHeight="1" x14ac:dyDescent="0.3">
      <c r="A295" s="96"/>
      <c r="B295" s="98" t="s">
        <v>81</v>
      </c>
      <c r="C295" s="112">
        <v>10</v>
      </c>
      <c r="D295" s="112">
        <v>10</v>
      </c>
      <c r="E295" s="112"/>
      <c r="F295" s="112"/>
      <c r="G295" s="129"/>
      <c r="H295" s="129">
        <f t="shared" si="59"/>
        <v>0</v>
      </c>
      <c r="I295" s="129">
        <f t="shared" si="60"/>
        <v>0</v>
      </c>
      <c r="J295" s="129">
        <f t="shared" si="61"/>
        <v>0</v>
      </c>
      <c r="K295" s="65">
        <f t="shared" si="62"/>
        <v>0</v>
      </c>
      <c r="L295" s="40">
        <f t="shared" si="65"/>
        <v>10</v>
      </c>
      <c r="M295" s="40">
        <f t="shared" si="66"/>
        <v>0</v>
      </c>
      <c r="N295" s="40"/>
      <c r="Z295" s="43"/>
      <c r="AA295" s="28">
        <f t="shared" si="64"/>
        <v>0</v>
      </c>
      <c r="AB295" s="40">
        <f t="shared" si="58"/>
        <v>0</v>
      </c>
      <c r="AC295" s="40">
        <f t="shared" si="63"/>
        <v>0</v>
      </c>
    </row>
    <row r="296" spans="1:29" s="75" customFormat="1" ht="25.5" hidden="1" customHeight="1" x14ac:dyDescent="0.3">
      <c r="A296" s="53">
        <v>47</v>
      </c>
      <c r="B296" s="98" t="s">
        <v>131</v>
      </c>
      <c r="C296" s="112">
        <v>21</v>
      </c>
      <c r="D296" s="112">
        <v>19</v>
      </c>
      <c r="E296" s="112">
        <v>0</v>
      </c>
      <c r="F296" s="112">
        <v>2</v>
      </c>
      <c r="G296" s="129"/>
      <c r="H296" s="129">
        <f t="shared" si="59"/>
        <v>1</v>
      </c>
      <c r="I296" s="129">
        <f t="shared" si="60"/>
        <v>1</v>
      </c>
      <c r="J296" s="129">
        <f t="shared" si="61"/>
        <v>0</v>
      </c>
      <c r="K296" s="65">
        <f t="shared" si="62"/>
        <v>0</v>
      </c>
      <c r="L296" s="40">
        <f t="shared" si="65"/>
        <v>21</v>
      </c>
      <c r="M296" s="40">
        <f t="shared" si="66"/>
        <v>0</v>
      </c>
      <c r="N296" s="40"/>
      <c r="Z296" s="43"/>
      <c r="AA296" s="28">
        <f t="shared" si="64"/>
        <v>2</v>
      </c>
      <c r="AB296" s="40">
        <f t="shared" si="58"/>
        <v>2</v>
      </c>
      <c r="AC296" s="40">
        <f t="shared" si="63"/>
        <v>0</v>
      </c>
    </row>
    <row r="297" spans="1:29" s="42" customFormat="1" ht="16.350000000000001" hidden="1" customHeight="1" x14ac:dyDescent="0.3">
      <c r="A297" s="96"/>
      <c r="B297" s="97" t="s">
        <v>140</v>
      </c>
      <c r="C297" s="113"/>
      <c r="D297" s="113"/>
      <c r="E297" s="113"/>
      <c r="F297" s="113"/>
      <c r="G297" s="129"/>
      <c r="H297" s="129">
        <f t="shared" si="59"/>
        <v>0</v>
      </c>
      <c r="I297" s="129">
        <f t="shared" si="60"/>
        <v>0</v>
      </c>
      <c r="J297" s="129">
        <f t="shared" si="61"/>
        <v>0</v>
      </c>
      <c r="K297" s="65">
        <f t="shared" si="62"/>
        <v>0</v>
      </c>
      <c r="L297" s="40">
        <f t="shared" si="65"/>
        <v>0</v>
      </c>
      <c r="M297" s="40">
        <f t="shared" si="66"/>
        <v>0</v>
      </c>
      <c r="N297" s="40"/>
      <c r="Z297" s="43"/>
      <c r="AA297" s="28">
        <f t="shared" si="64"/>
        <v>0</v>
      </c>
      <c r="AB297" s="40">
        <f t="shared" si="58"/>
        <v>0</v>
      </c>
      <c r="AC297" s="40">
        <f t="shared" si="63"/>
        <v>0</v>
      </c>
    </row>
    <row r="298" spans="1:29" s="42" customFormat="1" ht="16.350000000000001" hidden="1" customHeight="1" x14ac:dyDescent="0.3">
      <c r="A298" s="96"/>
      <c r="B298" s="97" t="s">
        <v>113</v>
      </c>
      <c r="C298" s="112">
        <v>3</v>
      </c>
      <c r="D298" s="113">
        <v>1</v>
      </c>
      <c r="E298" s="113">
        <v>0</v>
      </c>
      <c r="F298" s="113">
        <v>2</v>
      </c>
      <c r="G298" s="129"/>
      <c r="H298" s="129">
        <f t="shared" si="59"/>
        <v>1</v>
      </c>
      <c r="I298" s="129">
        <f t="shared" si="60"/>
        <v>1</v>
      </c>
      <c r="J298" s="129">
        <f t="shared" si="61"/>
        <v>0</v>
      </c>
      <c r="K298" s="65">
        <f t="shared" si="62"/>
        <v>0</v>
      </c>
      <c r="L298" s="40">
        <f t="shared" si="65"/>
        <v>3</v>
      </c>
      <c r="M298" s="40">
        <f t="shared" si="66"/>
        <v>0</v>
      </c>
      <c r="N298" s="40"/>
      <c r="Z298" s="43"/>
      <c r="AA298" s="28">
        <f t="shared" si="64"/>
        <v>2</v>
      </c>
      <c r="AB298" s="40">
        <f t="shared" si="58"/>
        <v>2</v>
      </c>
      <c r="AC298" s="40">
        <f t="shared" si="63"/>
        <v>0</v>
      </c>
    </row>
    <row r="299" spans="1:29" s="42" customFormat="1" ht="16.350000000000001" hidden="1" customHeight="1" x14ac:dyDescent="0.3">
      <c r="A299" s="96"/>
      <c r="B299" s="97" t="s">
        <v>85</v>
      </c>
      <c r="C299" s="113"/>
      <c r="D299" s="113"/>
      <c r="E299" s="113"/>
      <c r="F299" s="113"/>
      <c r="G299" s="129"/>
      <c r="H299" s="129">
        <f t="shared" si="59"/>
        <v>0</v>
      </c>
      <c r="I299" s="129">
        <f t="shared" si="60"/>
        <v>0</v>
      </c>
      <c r="J299" s="129">
        <f t="shared" si="61"/>
        <v>0</v>
      </c>
      <c r="K299" s="65">
        <f t="shared" si="62"/>
        <v>0</v>
      </c>
      <c r="L299" s="40">
        <f t="shared" si="65"/>
        <v>0</v>
      </c>
      <c r="M299" s="40">
        <f t="shared" si="66"/>
        <v>0</v>
      </c>
      <c r="N299" s="40"/>
      <c r="Z299" s="43"/>
      <c r="AA299" s="28">
        <f t="shared" si="64"/>
        <v>0</v>
      </c>
      <c r="AB299" s="40">
        <f t="shared" si="58"/>
        <v>0</v>
      </c>
      <c r="AC299" s="40">
        <f t="shared" si="63"/>
        <v>0</v>
      </c>
    </row>
    <row r="300" spans="1:29" s="42" customFormat="1" ht="16.350000000000001" hidden="1" customHeight="1" x14ac:dyDescent="0.3">
      <c r="A300" s="96"/>
      <c r="B300" s="98" t="s">
        <v>80</v>
      </c>
      <c r="C300" s="112">
        <v>2</v>
      </c>
      <c r="D300" s="112">
        <v>2</v>
      </c>
      <c r="E300" s="112">
        <v>0</v>
      </c>
      <c r="F300" s="112">
        <v>0</v>
      </c>
      <c r="G300" s="129"/>
      <c r="H300" s="129">
        <f t="shared" si="59"/>
        <v>0</v>
      </c>
      <c r="I300" s="129">
        <f t="shared" si="60"/>
        <v>0</v>
      </c>
      <c r="J300" s="129">
        <f t="shared" si="61"/>
        <v>0</v>
      </c>
      <c r="K300" s="65">
        <f t="shared" si="62"/>
        <v>0</v>
      </c>
      <c r="L300" s="40">
        <f t="shared" si="65"/>
        <v>2</v>
      </c>
      <c r="M300" s="40">
        <f t="shared" si="66"/>
        <v>0</v>
      </c>
      <c r="N300" s="40"/>
      <c r="Z300" s="43"/>
      <c r="AA300" s="28">
        <f t="shared" si="64"/>
        <v>0</v>
      </c>
      <c r="AB300" s="40">
        <f t="shared" si="58"/>
        <v>0</v>
      </c>
      <c r="AC300" s="40">
        <f t="shared" si="63"/>
        <v>0</v>
      </c>
    </row>
    <row r="301" spans="1:29" s="42" customFormat="1" ht="16.350000000000001" hidden="1" customHeight="1" x14ac:dyDescent="0.3">
      <c r="A301" s="96"/>
      <c r="B301" s="98" t="s">
        <v>81</v>
      </c>
      <c r="C301" s="112">
        <v>16</v>
      </c>
      <c r="D301" s="112">
        <v>16</v>
      </c>
      <c r="E301" s="112"/>
      <c r="F301" s="112"/>
      <c r="G301" s="129"/>
      <c r="H301" s="129">
        <f t="shared" si="59"/>
        <v>0</v>
      </c>
      <c r="I301" s="129">
        <f t="shared" si="60"/>
        <v>0</v>
      </c>
      <c r="J301" s="129">
        <f t="shared" si="61"/>
        <v>0</v>
      </c>
      <c r="K301" s="65">
        <f t="shared" si="62"/>
        <v>0</v>
      </c>
      <c r="L301" s="40">
        <f t="shared" si="65"/>
        <v>16</v>
      </c>
      <c r="M301" s="40">
        <f t="shared" si="66"/>
        <v>0</v>
      </c>
      <c r="N301" s="40"/>
      <c r="Z301" s="43"/>
      <c r="AA301" s="28">
        <f t="shared" si="64"/>
        <v>0</v>
      </c>
      <c r="AB301" s="40">
        <f t="shared" si="58"/>
        <v>0</v>
      </c>
      <c r="AC301" s="40">
        <f t="shared" si="63"/>
        <v>0</v>
      </c>
    </row>
    <row r="302" spans="1:29" s="75" customFormat="1" ht="24.75" hidden="1" customHeight="1" x14ac:dyDescent="0.3">
      <c r="A302" s="53">
        <v>48</v>
      </c>
      <c r="B302" s="98" t="s">
        <v>132</v>
      </c>
      <c r="C302" s="112">
        <v>20</v>
      </c>
      <c r="D302" s="112">
        <v>19</v>
      </c>
      <c r="E302" s="112">
        <v>0</v>
      </c>
      <c r="F302" s="112">
        <v>1</v>
      </c>
      <c r="G302" s="129"/>
      <c r="H302" s="129">
        <f t="shared" si="59"/>
        <v>0</v>
      </c>
      <c r="I302" s="129">
        <f t="shared" si="60"/>
        <v>0</v>
      </c>
      <c r="J302" s="129">
        <f t="shared" si="61"/>
        <v>1</v>
      </c>
      <c r="K302" s="65">
        <f t="shared" si="62"/>
        <v>0</v>
      </c>
      <c r="L302" s="40">
        <f t="shared" si="65"/>
        <v>20</v>
      </c>
      <c r="M302" s="40">
        <f t="shared" si="66"/>
        <v>0</v>
      </c>
      <c r="N302" s="40"/>
      <c r="Z302" s="43"/>
      <c r="AA302" s="28">
        <f t="shared" si="64"/>
        <v>1</v>
      </c>
      <c r="AB302" s="40">
        <f t="shared" si="58"/>
        <v>1</v>
      </c>
      <c r="AC302" s="40">
        <f t="shared" si="63"/>
        <v>0</v>
      </c>
    </row>
    <row r="303" spans="1:29" s="42" customFormat="1" ht="16.350000000000001" hidden="1" customHeight="1" x14ac:dyDescent="0.3">
      <c r="A303" s="96"/>
      <c r="B303" s="97" t="s">
        <v>141</v>
      </c>
      <c r="C303" s="113"/>
      <c r="D303" s="113"/>
      <c r="E303" s="113"/>
      <c r="F303" s="113"/>
      <c r="G303" s="129"/>
      <c r="H303" s="129">
        <f t="shared" si="59"/>
        <v>0</v>
      </c>
      <c r="I303" s="129">
        <f t="shared" si="60"/>
        <v>0</v>
      </c>
      <c r="J303" s="129">
        <f t="shared" si="61"/>
        <v>0</v>
      </c>
      <c r="K303" s="65">
        <f t="shared" si="62"/>
        <v>0</v>
      </c>
      <c r="L303" s="40">
        <f t="shared" si="65"/>
        <v>0</v>
      </c>
      <c r="M303" s="40">
        <f t="shared" si="66"/>
        <v>0</v>
      </c>
      <c r="N303" s="40"/>
      <c r="Z303" s="43"/>
      <c r="AA303" s="28">
        <f t="shared" si="64"/>
        <v>0</v>
      </c>
      <c r="AB303" s="40">
        <f t="shared" si="58"/>
        <v>0</v>
      </c>
      <c r="AC303" s="40">
        <f t="shared" si="63"/>
        <v>0</v>
      </c>
    </row>
    <row r="304" spans="1:29" s="42" customFormat="1" ht="16.350000000000001" hidden="1" customHeight="1" x14ac:dyDescent="0.3">
      <c r="A304" s="96"/>
      <c r="B304" s="97" t="s">
        <v>113</v>
      </c>
      <c r="C304" s="112">
        <v>3</v>
      </c>
      <c r="D304" s="113">
        <v>2</v>
      </c>
      <c r="E304" s="113">
        <v>0</v>
      </c>
      <c r="F304" s="113">
        <v>1</v>
      </c>
      <c r="G304" s="129"/>
      <c r="H304" s="129">
        <f t="shared" si="59"/>
        <v>0</v>
      </c>
      <c r="I304" s="129">
        <f t="shared" si="60"/>
        <v>0</v>
      </c>
      <c r="J304" s="129">
        <f t="shared" si="61"/>
        <v>1</v>
      </c>
      <c r="K304" s="65">
        <f t="shared" si="62"/>
        <v>0</v>
      </c>
      <c r="L304" s="40">
        <f t="shared" si="65"/>
        <v>3</v>
      </c>
      <c r="M304" s="40">
        <f t="shared" si="66"/>
        <v>0</v>
      </c>
      <c r="N304" s="40"/>
      <c r="Z304" s="43"/>
      <c r="AA304" s="28">
        <f t="shared" si="64"/>
        <v>1</v>
      </c>
      <c r="AB304" s="40">
        <f t="shared" si="58"/>
        <v>1</v>
      </c>
      <c r="AC304" s="40">
        <f t="shared" si="63"/>
        <v>0</v>
      </c>
    </row>
    <row r="305" spans="1:29" s="42" customFormat="1" ht="16.350000000000001" hidden="1" customHeight="1" x14ac:dyDescent="0.3">
      <c r="A305" s="96"/>
      <c r="B305" s="97" t="s">
        <v>85</v>
      </c>
      <c r="C305" s="113"/>
      <c r="D305" s="113"/>
      <c r="E305" s="113"/>
      <c r="F305" s="113"/>
      <c r="G305" s="129"/>
      <c r="H305" s="129">
        <f t="shared" si="59"/>
        <v>0</v>
      </c>
      <c r="I305" s="129">
        <f t="shared" si="60"/>
        <v>0</v>
      </c>
      <c r="J305" s="129">
        <f t="shared" si="61"/>
        <v>0</v>
      </c>
      <c r="K305" s="65">
        <f t="shared" si="62"/>
        <v>0</v>
      </c>
      <c r="L305" s="40">
        <f t="shared" si="65"/>
        <v>0</v>
      </c>
      <c r="M305" s="40">
        <f t="shared" si="66"/>
        <v>0</v>
      </c>
      <c r="N305" s="40"/>
      <c r="Z305" s="43"/>
      <c r="AA305" s="28">
        <f t="shared" si="64"/>
        <v>0</v>
      </c>
      <c r="AB305" s="40">
        <f t="shared" si="58"/>
        <v>0</v>
      </c>
      <c r="AC305" s="40">
        <f t="shared" si="63"/>
        <v>0</v>
      </c>
    </row>
    <row r="306" spans="1:29" s="42" customFormat="1" ht="16.350000000000001" hidden="1" customHeight="1" x14ac:dyDescent="0.3">
      <c r="A306" s="96"/>
      <c r="B306" s="98" t="s">
        <v>80</v>
      </c>
      <c r="C306" s="112">
        <v>2</v>
      </c>
      <c r="D306" s="112">
        <v>2</v>
      </c>
      <c r="E306" s="112">
        <v>0</v>
      </c>
      <c r="F306" s="112">
        <v>0</v>
      </c>
      <c r="G306" s="129"/>
      <c r="H306" s="129">
        <f t="shared" si="59"/>
        <v>0</v>
      </c>
      <c r="I306" s="129">
        <f t="shared" si="60"/>
        <v>0</v>
      </c>
      <c r="J306" s="129">
        <f t="shared" si="61"/>
        <v>0</v>
      </c>
      <c r="K306" s="65">
        <f t="shared" si="62"/>
        <v>0</v>
      </c>
      <c r="L306" s="40">
        <f t="shared" si="65"/>
        <v>2</v>
      </c>
      <c r="M306" s="40">
        <f t="shared" si="66"/>
        <v>0</v>
      </c>
      <c r="N306" s="40"/>
      <c r="Z306" s="43"/>
      <c r="AA306" s="28">
        <f t="shared" si="64"/>
        <v>0</v>
      </c>
      <c r="AB306" s="40">
        <f t="shared" si="58"/>
        <v>0</v>
      </c>
      <c r="AC306" s="40">
        <f t="shared" si="63"/>
        <v>0</v>
      </c>
    </row>
    <row r="307" spans="1:29" s="42" customFormat="1" ht="16.350000000000001" hidden="1" customHeight="1" x14ac:dyDescent="0.3">
      <c r="A307" s="96"/>
      <c r="B307" s="98" t="s">
        <v>81</v>
      </c>
      <c r="C307" s="112">
        <v>15</v>
      </c>
      <c r="D307" s="112">
        <v>15</v>
      </c>
      <c r="E307" s="112"/>
      <c r="F307" s="112"/>
      <c r="G307" s="129"/>
      <c r="H307" s="129">
        <f t="shared" si="59"/>
        <v>0</v>
      </c>
      <c r="I307" s="129">
        <f t="shared" si="60"/>
        <v>0</v>
      </c>
      <c r="J307" s="129">
        <f t="shared" si="61"/>
        <v>0</v>
      </c>
      <c r="K307" s="65">
        <f t="shared" si="62"/>
        <v>0</v>
      </c>
      <c r="L307" s="40">
        <f t="shared" si="65"/>
        <v>15</v>
      </c>
      <c r="M307" s="40">
        <f t="shared" si="66"/>
        <v>0</v>
      </c>
      <c r="N307" s="40"/>
      <c r="Z307" s="43"/>
      <c r="AA307" s="28">
        <f t="shared" si="64"/>
        <v>0</v>
      </c>
      <c r="AB307" s="40">
        <f t="shared" si="58"/>
        <v>0</v>
      </c>
      <c r="AC307" s="40">
        <f t="shared" si="63"/>
        <v>0</v>
      </c>
    </row>
    <row r="308" spans="1:29" s="42" customFormat="1" ht="16.350000000000001" hidden="1" customHeight="1" x14ac:dyDescent="0.3">
      <c r="A308" s="96"/>
      <c r="B308" s="98" t="s">
        <v>46</v>
      </c>
      <c r="C308" s="112"/>
      <c r="D308" s="112"/>
      <c r="E308" s="112"/>
      <c r="F308" s="112"/>
      <c r="G308" s="129"/>
      <c r="H308" s="129">
        <f t="shared" si="59"/>
        <v>0</v>
      </c>
      <c r="I308" s="129">
        <f t="shared" si="60"/>
        <v>0</v>
      </c>
      <c r="J308" s="129">
        <f t="shared" si="61"/>
        <v>0</v>
      </c>
      <c r="K308" s="65">
        <f t="shared" si="62"/>
        <v>0</v>
      </c>
      <c r="L308" s="40">
        <f t="shared" si="65"/>
        <v>0</v>
      </c>
      <c r="M308" s="40">
        <f t="shared" si="66"/>
        <v>0</v>
      </c>
      <c r="N308" s="40"/>
      <c r="Z308" s="43"/>
      <c r="AA308" s="28">
        <f t="shared" si="64"/>
        <v>0</v>
      </c>
      <c r="AB308" s="40">
        <f t="shared" si="58"/>
        <v>0</v>
      </c>
      <c r="AC308" s="40">
        <f t="shared" si="63"/>
        <v>0</v>
      </c>
    </row>
    <row r="309" spans="1:29" s="43" customFormat="1" ht="22.35" hidden="1" customHeight="1" x14ac:dyDescent="0.3">
      <c r="A309" s="103">
        <v>49</v>
      </c>
      <c r="B309" s="104" t="s">
        <v>53</v>
      </c>
      <c r="C309" s="121">
        <v>28</v>
      </c>
      <c r="D309" s="121">
        <v>22</v>
      </c>
      <c r="E309" s="121">
        <v>4</v>
      </c>
      <c r="F309" s="121">
        <v>2</v>
      </c>
      <c r="G309" s="129"/>
      <c r="H309" s="129">
        <f t="shared" si="59"/>
        <v>2</v>
      </c>
      <c r="I309" s="129">
        <f t="shared" si="60"/>
        <v>2</v>
      </c>
      <c r="J309" s="129">
        <f t="shared" si="61"/>
        <v>2</v>
      </c>
      <c r="K309" s="65">
        <f t="shared" si="62"/>
        <v>0</v>
      </c>
      <c r="L309" s="40">
        <f t="shared" si="65"/>
        <v>28</v>
      </c>
      <c r="M309" s="40">
        <f t="shared" si="66"/>
        <v>0</v>
      </c>
      <c r="N309" s="40"/>
      <c r="AA309" s="28">
        <f t="shared" si="64"/>
        <v>6</v>
      </c>
      <c r="AB309" s="40">
        <f t="shared" si="58"/>
        <v>6</v>
      </c>
      <c r="AC309" s="40">
        <f t="shared" si="63"/>
        <v>0</v>
      </c>
    </row>
    <row r="310" spans="1:29" s="43" customFormat="1" ht="16.350000000000001" hidden="1" customHeight="1" x14ac:dyDescent="0.3">
      <c r="A310" s="105"/>
      <c r="B310" s="104" t="s">
        <v>83</v>
      </c>
      <c r="C310" s="121"/>
      <c r="D310" s="121"/>
      <c r="E310" s="121"/>
      <c r="F310" s="121"/>
      <c r="G310" s="129"/>
      <c r="H310" s="129">
        <f t="shared" si="59"/>
        <v>0</v>
      </c>
      <c r="I310" s="129">
        <f t="shared" si="60"/>
        <v>0</v>
      </c>
      <c r="J310" s="129">
        <f t="shared" si="61"/>
        <v>0</v>
      </c>
      <c r="K310" s="65">
        <f t="shared" si="62"/>
        <v>0</v>
      </c>
      <c r="L310" s="40">
        <f t="shared" si="65"/>
        <v>0</v>
      </c>
      <c r="M310" s="40">
        <f t="shared" si="66"/>
        <v>0</v>
      </c>
      <c r="N310" s="40"/>
      <c r="AA310" s="28">
        <f t="shared" si="64"/>
        <v>0</v>
      </c>
      <c r="AB310" s="40">
        <f t="shared" si="58"/>
        <v>0</v>
      </c>
      <c r="AC310" s="40">
        <f t="shared" si="63"/>
        <v>0</v>
      </c>
    </row>
    <row r="311" spans="1:29" s="43" customFormat="1" ht="16.350000000000001" hidden="1" customHeight="1" x14ac:dyDescent="0.3">
      <c r="A311" s="105"/>
      <c r="B311" s="104" t="s">
        <v>84</v>
      </c>
      <c r="C311" s="123">
        <v>3</v>
      </c>
      <c r="D311" s="121">
        <v>1</v>
      </c>
      <c r="E311" s="121"/>
      <c r="F311" s="121">
        <v>2</v>
      </c>
      <c r="G311" s="129"/>
      <c r="H311" s="129">
        <f t="shared" si="59"/>
        <v>1</v>
      </c>
      <c r="I311" s="129">
        <f t="shared" si="60"/>
        <v>1</v>
      </c>
      <c r="J311" s="129">
        <f t="shared" si="61"/>
        <v>0</v>
      </c>
      <c r="K311" s="65">
        <f t="shared" si="62"/>
        <v>0</v>
      </c>
      <c r="L311" s="40">
        <f t="shared" si="65"/>
        <v>3</v>
      </c>
      <c r="M311" s="40">
        <f t="shared" si="66"/>
        <v>0</v>
      </c>
      <c r="N311" s="40"/>
      <c r="AA311" s="28">
        <f t="shared" si="64"/>
        <v>2</v>
      </c>
      <c r="AB311" s="40">
        <f t="shared" si="58"/>
        <v>2</v>
      </c>
      <c r="AC311" s="40">
        <f t="shared" si="63"/>
        <v>0</v>
      </c>
    </row>
    <row r="312" spans="1:29" s="43" customFormat="1" ht="16.350000000000001" hidden="1" customHeight="1" x14ac:dyDescent="0.3">
      <c r="A312" s="105"/>
      <c r="B312" s="104" t="s">
        <v>85</v>
      </c>
      <c r="C312" s="121"/>
      <c r="D312" s="121"/>
      <c r="E312" s="121"/>
      <c r="F312" s="121"/>
      <c r="G312" s="129"/>
      <c r="H312" s="129">
        <f t="shared" si="59"/>
        <v>0</v>
      </c>
      <c r="I312" s="129">
        <f t="shared" si="60"/>
        <v>0</v>
      </c>
      <c r="J312" s="129">
        <f t="shared" si="61"/>
        <v>0</v>
      </c>
      <c r="K312" s="65">
        <f t="shared" si="62"/>
        <v>0</v>
      </c>
      <c r="L312" s="40">
        <f t="shared" si="65"/>
        <v>0</v>
      </c>
      <c r="M312" s="40">
        <f t="shared" si="66"/>
        <v>0</v>
      </c>
      <c r="N312" s="40"/>
      <c r="AA312" s="28">
        <f t="shared" si="64"/>
        <v>0</v>
      </c>
      <c r="AB312" s="40">
        <f t="shared" si="58"/>
        <v>0</v>
      </c>
      <c r="AC312" s="40">
        <f t="shared" si="63"/>
        <v>0</v>
      </c>
    </row>
    <row r="313" spans="1:29" s="43" customFormat="1" ht="16.350000000000001" hidden="1" customHeight="1" x14ac:dyDescent="0.3">
      <c r="A313" s="105"/>
      <c r="B313" s="106" t="s">
        <v>80</v>
      </c>
      <c r="C313" s="122">
        <v>3</v>
      </c>
      <c r="D313" s="122">
        <v>3</v>
      </c>
      <c r="E313" s="122"/>
      <c r="F313" s="122"/>
      <c r="G313" s="129"/>
      <c r="H313" s="129">
        <f t="shared" si="59"/>
        <v>0</v>
      </c>
      <c r="I313" s="129">
        <f t="shared" si="60"/>
        <v>0</v>
      </c>
      <c r="J313" s="129">
        <f t="shared" si="61"/>
        <v>0</v>
      </c>
      <c r="K313" s="65">
        <f t="shared" si="62"/>
        <v>0</v>
      </c>
      <c r="L313" s="40">
        <f t="shared" si="65"/>
        <v>3</v>
      </c>
      <c r="M313" s="40">
        <f t="shared" si="66"/>
        <v>0</v>
      </c>
      <c r="N313" s="40"/>
      <c r="AA313" s="28">
        <f t="shared" si="64"/>
        <v>0</v>
      </c>
      <c r="AB313" s="40">
        <f t="shared" si="58"/>
        <v>0</v>
      </c>
      <c r="AC313" s="40">
        <f t="shared" si="63"/>
        <v>0</v>
      </c>
    </row>
    <row r="314" spans="1:29" s="43" customFormat="1" ht="3" hidden="1" customHeight="1" x14ac:dyDescent="0.3">
      <c r="A314" s="105"/>
      <c r="B314" s="106" t="s">
        <v>81</v>
      </c>
      <c r="C314" s="122">
        <v>22</v>
      </c>
      <c r="D314" s="122">
        <v>18</v>
      </c>
      <c r="E314" s="122">
        <v>4</v>
      </c>
      <c r="F314" s="122"/>
      <c r="G314" s="129"/>
      <c r="H314" s="129">
        <f t="shared" si="59"/>
        <v>1</v>
      </c>
      <c r="I314" s="129">
        <f t="shared" si="60"/>
        <v>1</v>
      </c>
      <c r="J314" s="129">
        <f t="shared" si="61"/>
        <v>2</v>
      </c>
      <c r="K314" s="65">
        <f t="shared" si="62"/>
        <v>0</v>
      </c>
      <c r="L314" s="40">
        <f t="shared" si="65"/>
        <v>22</v>
      </c>
      <c r="M314" s="40">
        <f t="shared" si="66"/>
        <v>0</v>
      </c>
      <c r="N314" s="40"/>
      <c r="AA314" s="28">
        <f t="shared" si="64"/>
        <v>4</v>
      </c>
      <c r="AB314" s="40">
        <f t="shared" si="58"/>
        <v>4</v>
      </c>
      <c r="AC314" s="40">
        <f t="shared" si="63"/>
        <v>0</v>
      </c>
    </row>
    <row r="315" spans="1:29" s="43" customFormat="1" ht="29.25" hidden="1" customHeight="1" x14ac:dyDescent="0.3">
      <c r="A315" s="103">
        <v>50</v>
      </c>
      <c r="B315" s="107" t="s">
        <v>70</v>
      </c>
      <c r="C315" s="121">
        <v>38</v>
      </c>
      <c r="D315" s="121">
        <v>33</v>
      </c>
      <c r="E315" s="121">
        <v>3</v>
      </c>
      <c r="F315" s="121">
        <v>2</v>
      </c>
      <c r="G315" s="129"/>
      <c r="H315" s="129">
        <f t="shared" si="59"/>
        <v>1</v>
      </c>
      <c r="I315" s="129">
        <f t="shared" si="60"/>
        <v>1</v>
      </c>
      <c r="J315" s="129">
        <f t="shared" si="61"/>
        <v>3</v>
      </c>
      <c r="K315" s="65">
        <f t="shared" si="62"/>
        <v>0</v>
      </c>
      <c r="L315" s="40">
        <f t="shared" si="65"/>
        <v>38</v>
      </c>
      <c r="M315" s="40">
        <f t="shared" si="66"/>
        <v>0</v>
      </c>
      <c r="N315" s="40"/>
      <c r="AA315" s="28">
        <f t="shared" si="64"/>
        <v>5</v>
      </c>
      <c r="AB315" s="40">
        <f t="shared" si="58"/>
        <v>5</v>
      </c>
      <c r="AC315" s="40">
        <f t="shared" si="63"/>
        <v>0</v>
      </c>
    </row>
    <row r="316" spans="1:29" s="43" customFormat="1" ht="16.350000000000001" hidden="1" customHeight="1" x14ac:dyDescent="0.3">
      <c r="A316" s="105"/>
      <c r="B316" s="107" t="s">
        <v>83</v>
      </c>
      <c r="C316" s="121"/>
      <c r="D316" s="121"/>
      <c r="E316" s="121"/>
      <c r="F316" s="121"/>
      <c r="G316" s="129"/>
      <c r="H316" s="129">
        <f t="shared" si="59"/>
        <v>0</v>
      </c>
      <c r="I316" s="129">
        <f t="shared" si="60"/>
        <v>0</v>
      </c>
      <c r="J316" s="129">
        <f t="shared" si="61"/>
        <v>0</v>
      </c>
      <c r="K316" s="65">
        <f t="shared" si="62"/>
        <v>0</v>
      </c>
      <c r="L316" s="40">
        <f t="shared" si="65"/>
        <v>0</v>
      </c>
      <c r="M316" s="40">
        <f t="shared" si="66"/>
        <v>0</v>
      </c>
      <c r="N316" s="40"/>
      <c r="AA316" s="28">
        <f t="shared" si="64"/>
        <v>0</v>
      </c>
      <c r="AB316" s="40">
        <f t="shared" si="58"/>
        <v>0</v>
      </c>
      <c r="AC316" s="40">
        <f t="shared" si="63"/>
        <v>0</v>
      </c>
    </row>
    <row r="317" spans="1:29" s="43" customFormat="1" ht="16.350000000000001" hidden="1" customHeight="1" x14ac:dyDescent="0.3">
      <c r="A317" s="105"/>
      <c r="B317" s="107" t="s">
        <v>84</v>
      </c>
      <c r="C317" s="122">
        <v>3</v>
      </c>
      <c r="D317" s="122">
        <v>1</v>
      </c>
      <c r="E317" s="122"/>
      <c r="F317" s="122">
        <v>2</v>
      </c>
      <c r="G317" s="129"/>
      <c r="H317" s="129">
        <f t="shared" si="59"/>
        <v>1</v>
      </c>
      <c r="I317" s="129">
        <f t="shared" si="60"/>
        <v>1</v>
      </c>
      <c r="J317" s="129">
        <f t="shared" si="61"/>
        <v>0</v>
      </c>
      <c r="K317" s="65">
        <f t="shared" si="62"/>
        <v>0</v>
      </c>
      <c r="L317" s="40">
        <f t="shared" si="65"/>
        <v>3</v>
      </c>
      <c r="M317" s="40">
        <f t="shared" si="66"/>
        <v>0</v>
      </c>
      <c r="N317" s="40"/>
      <c r="AA317" s="28">
        <f t="shared" si="64"/>
        <v>2</v>
      </c>
      <c r="AB317" s="40">
        <f t="shared" si="58"/>
        <v>2</v>
      </c>
      <c r="AC317" s="40">
        <f t="shared" si="63"/>
        <v>0</v>
      </c>
    </row>
    <row r="318" spans="1:29" s="43" customFormat="1" ht="16.350000000000001" hidden="1" customHeight="1" x14ac:dyDescent="0.3">
      <c r="A318" s="105"/>
      <c r="B318" s="107" t="s">
        <v>85</v>
      </c>
      <c r="C318" s="121"/>
      <c r="D318" s="121"/>
      <c r="E318" s="121"/>
      <c r="F318" s="121"/>
      <c r="G318" s="129"/>
      <c r="H318" s="129">
        <f t="shared" si="59"/>
        <v>0</v>
      </c>
      <c r="I318" s="129">
        <f t="shared" si="60"/>
        <v>0</v>
      </c>
      <c r="J318" s="129">
        <f t="shared" si="61"/>
        <v>0</v>
      </c>
      <c r="K318" s="65">
        <f t="shared" si="62"/>
        <v>0</v>
      </c>
      <c r="L318" s="40">
        <f t="shared" si="65"/>
        <v>0</v>
      </c>
      <c r="M318" s="40">
        <f t="shared" si="66"/>
        <v>0</v>
      </c>
      <c r="N318" s="40"/>
      <c r="AA318" s="28">
        <f t="shared" si="64"/>
        <v>0</v>
      </c>
      <c r="AB318" s="40">
        <f t="shared" si="58"/>
        <v>0</v>
      </c>
      <c r="AC318" s="40">
        <f t="shared" si="63"/>
        <v>0</v>
      </c>
    </row>
    <row r="319" spans="1:29" s="43" customFormat="1" ht="16.350000000000001" hidden="1" customHeight="1" x14ac:dyDescent="0.3">
      <c r="A319" s="105"/>
      <c r="B319" s="108" t="s">
        <v>80</v>
      </c>
      <c r="C319" s="122">
        <v>2</v>
      </c>
      <c r="D319" s="122">
        <v>2</v>
      </c>
      <c r="E319" s="122"/>
      <c r="F319" s="122"/>
      <c r="G319" s="129"/>
      <c r="H319" s="129">
        <f t="shared" si="59"/>
        <v>0</v>
      </c>
      <c r="I319" s="129">
        <f t="shared" si="60"/>
        <v>0</v>
      </c>
      <c r="J319" s="129">
        <f t="shared" si="61"/>
        <v>0</v>
      </c>
      <c r="K319" s="65">
        <f t="shared" si="62"/>
        <v>0</v>
      </c>
      <c r="L319" s="40">
        <f t="shared" si="65"/>
        <v>2</v>
      </c>
      <c r="M319" s="40">
        <f t="shared" si="66"/>
        <v>0</v>
      </c>
      <c r="N319" s="40"/>
      <c r="AA319" s="28">
        <f t="shared" si="64"/>
        <v>0</v>
      </c>
      <c r="AB319" s="40">
        <f t="shared" si="58"/>
        <v>0</v>
      </c>
      <c r="AC319" s="40">
        <f t="shared" si="63"/>
        <v>0</v>
      </c>
    </row>
    <row r="320" spans="1:29" s="43" customFormat="1" ht="16.350000000000001" hidden="1" customHeight="1" x14ac:dyDescent="0.3">
      <c r="A320" s="105"/>
      <c r="B320" s="108" t="s">
        <v>81</v>
      </c>
      <c r="C320" s="122">
        <v>33</v>
      </c>
      <c r="D320" s="122">
        <v>30</v>
      </c>
      <c r="E320" s="122">
        <v>3</v>
      </c>
      <c r="F320" s="122"/>
      <c r="G320" s="129"/>
      <c r="H320" s="129">
        <f t="shared" si="59"/>
        <v>1</v>
      </c>
      <c r="I320" s="129">
        <f t="shared" si="60"/>
        <v>1</v>
      </c>
      <c r="J320" s="129">
        <f t="shared" si="61"/>
        <v>1</v>
      </c>
      <c r="K320" s="65">
        <f t="shared" si="62"/>
        <v>0</v>
      </c>
      <c r="L320" s="40">
        <f t="shared" si="65"/>
        <v>33</v>
      </c>
      <c r="M320" s="40">
        <f t="shared" si="66"/>
        <v>0</v>
      </c>
      <c r="N320" s="40"/>
      <c r="AA320" s="28">
        <f t="shared" si="64"/>
        <v>3</v>
      </c>
      <c r="AB320" s="40">
        <f t="shared" si="58"/>
        <v>3</v>
      </c>
      <c r="AC320" s="40">
        <f t="shared" si="63"/>
        <v>0</v>
      </c>
    </row>
    <row r="321" spans="1:29" s="43" customFormat="1" ht="23.85" hidden="1" customHeight="1" x14ac:dyDescent="0.3">
      <c r="A321" s="103">
        <v>51</v>
      </c>
      <c r="B321" s="107" t="s">
        <v>117</v>
      </c>
      <c r="C321" s="121">
        <v>26</v>
      </c>
      <c r="D321" s="121">
        <v>23</v>
      </c>
      <c r="E321" s="121">
        <v>2</v>
      </c>
      <c r="F321" s="121">
        <v>1</v>
      </c>
      <c r="G321" s="129"/>
      <c r="H321" s="129">
        <f t="shared" si="59"/>
        <v>1</v>
      </c>
      <c r="I321" s="129">
        <f t="shared" si="60"/>
        <v>1</v>
      </c>
      <c r="J321" s="129">
        <f t="shared" si="61"/>
        <v>1</v>
      </c>
      <c r="K321" s="65">
        <f t="shared" si="62"/>
        <v>0</v>
      </c>
      <c r="L321" s="40">
        <f t="shared" si="65"/>
        <v>26</v>
      </c>
      <c r="M321" s="40">
        <f t="shared" si="66"/>
        <v>0</v>
      </c>
      <c r="N321" s="40"/>
      <c r="AA321" s="28">
        <f t="shared" si="64"/>
        <v>3</v>
      </c>
      <c r="AB321" s="40">
        <f t="shared" si="58"/>
        <v>3</v>
      </c>
      <c r="AC321" s="40">
        <f t="shared" si="63"/>
        <v>0</v>
      </c>
    </row>
    <row r="322" spans="1:29" s="43" customFormat="1" ht="16.5" hidden="1" customHeight="1" x14ac:dyDescent="0.3">
      <c r="A322" s="105"/>
      <c r="B322" s="107" t="s">
        <v>83</v>
      </c>
      <c r="C322" s="121"/>
      <c r="D322" s="121"/>
      <c r="E322" s="121"/>
      <c r="F322" s="121"/>
      <c r="G322" s="129"/>
      <c r="H322" s="129">
        <f t="shared" si="59"/>
        <v>0</v>
      </c>
      <c r="I322" s="129">
        <f t="shared" si="60"/>
        <v>0</v>
      </c>
      <c r="J322" s="129">
        <f t="shared" si="61"/>
        <v>0</v>
      </c>
      <c r="K322" s="65">
        <f t="shared" si="62"/>
        <v>0</v>
      </c>
      <c r="L322" s="40">
        <f t="shared" si="65"/>
        <v>0</v>
      </c>
      <c r="M322" s="40">
        <f t="shared" si="66"/>
        <v>0</v>
      </c>
      <c r="N322" s="40"/>
      <c r="AA322" s="28">
        <f t="shared" si="64"/>
        <v>0</v>
      </c>
      <c r="AB322" s="40">
        <f t="shared" si="58"/>
        <v>0</v>
      </c>
      <c r="AC322" s="40">
        <f t="shared" si="63"/>
        <v>0</v>
      </c>
    </row>
    <row r="323" spans="1:29" s="43" customFormat="1" ht="16.5" hidden="1" customHeight="1" x14ac:dyDescent="0.3">
      <c r="A323" s="105"/>
      <c r="B323" s="107" t="s">
        <v>84</v>
      </c>
      <c r="C323" s="122">
        <v>2</v>
      </c>
      <c r="D323" s="122">
        <v>1</v>
      </c>
      <c r="E323" s="122"/>
      <c r="F323" s="122">
        <v>1</v>
      </c>
      <c r="G323" s="129"/>
      <c r="H323" s="129">
        <f t="shared" si="59"/>
        <v>0</v>
      </c>
      <c r="I323" s="129">
        <f t="shared" si="60"/>
        <v>0</v>
      </c>
      <c r="J323" s="129">
        <f t="shared" si="61"/>
        <v>1</v>
      </c>
      <c r="K323" s="65">
        <f t="shared" si="62"/>
        <v>0</v>
      </c>
      <c r="L323" s="40">
        <f t="shared" si="65"/>
        <v>2</v>
      </c>
      <c r="M323" s="40">
        <f t="shared" si="66"/>
        <v>0</v>
      </c>
      <c r="N323" s="40"/>
      <c r="AA323" s="28">
        <f t="shared" si="64"/>
        <v>1</v>
      </c>
      <c r="AB323" s="40">
        <f t="shared" si="58"/>
        <v>1</v>
      </c>
      <c r="AC323" s="40">
        <f t="shared" si="63"/>
        <v>0</v>
      </c>
    </row>
    <row r="324" spans="1:29" s="43" customFormat="1" ht="16.5" hidden="1" customHeight="1" x14ac:dyDescent="0.3">
      <c r="A324" s="105"/>
      <c r="B324" s="107" t="s">
        <v>85</v>
      </c>
      <c r="C324" s="121"/>
      <c r="D324" s="121"/>
      <c r="E324" s="121"/>
      <c r="F324" s="121"/>
      <c r="G324" s="129"/>
      <c r="H324" s="129">
        <f t="shared" si="59"/>
        <v>0</v>
      </c>
      <c r="I324" s="129">
        <f t="shared" si="60"/>
        <v>0</v>
      </c>
      <c r="J324" s="129">
        <f t="shared" si="61"/>
        <v>0</v>
      </c>
      <c r="K324" s="65">
        <f t="shared" si="62"/>
        <v>0</v>
      </c>
      <c r="L324" s="40">
        <f t="shared" si="65"/>
        <v>0</v>
      </c>
      <c r="M324" s="40">
        <f t="shared" si="66"/>
        <v>0</v>
      </c>
      <c r="N324" s="40"/>
      <c r="AA324" s="28">
        <f t="shared" si="64"/>
        <v>0</v>
      </c>
      <c r="AB324" s="40">
        <f t="shared" si="58"/>
        <v>0</v>
      </c>
      <c r="AC324" s="40">
        <f t="shared" si="63"/>
        <v>0</v>
      </c>
    </row>
    <row r="325" spans="1:29" s="43" customFormat="1" ht="15" hidden="1" customHeight="1" x14ac:dyDescent="0.3">
      <c r="A325" s="105"/>
      <c r="B325" s="108" t="s">
        <v>80</v>
      </c>
      <c r="C325" s="123">
        <v>2</v>
      </c>
      <c r="D325" s="122">
        <v>2</v>
      </c>
      <c r="E325" s="121"/>
      <c r="F325" s="121"/>
      <c r="G325" s="129"/>
      <c r="H325" s="129">
        <f t="shared" si="59"/>
        <v>0</v>
      </c>
      <c r="I325" s="129">
        <f t="shared" si="60"/>
        <v>0</v>
      </c>
      <c r="J325" s="129">
        <f t="shared" si="61"/>
        <v>0</v>
      </c>
      <c r="K325" s="65">
        <f t="shared" si="62"/>
        <v>0</v>
      </c>
      <c r="L325" s="40">
        <f t="shared" ref="L325:L350" si="67">D325+E325+F325</f>
        <v>2</v>
      </c>
      <c r="M325" s="40">
        <f t="shared" ref="M325:M350" si="68">C325-L325</f>
        <v>0</v>
      </c>
      <c r="N325" s="40"/>
      <c r="AA325" s="28">
        <f t="shared" si="64"/>
        <v>0</v>
      </c>
      <c r="AB325" s="40">
        <f t="shared" si="58"/>
        <v>0</v>
      </c>
      <c r="AC325" s="40">
        <f t="shared" si="63"/>
        <v>0</v>
      </c>
    </row>
    <row r="326" spans="1:29" s="43" customFormat="1" ht="15" hidden="1" customHeight="1" x14ac:dyDescent="0.3">
      <c r="A326" s="105"/>
      <c r="B326" s="108" t="s">
        <v>81</v>
      </c>
      <c r="C326" s="123">
        <v>22</v>
      </c>
      <c r="D326" s="123">
        <v>20</v>
      </c>
      <c r="E326" s="123">
        <v>2</v>
      </c>
      <c r="F326" s="123"/>
      <c r="G326" s="129"/>
      <c r="H326" s="129">
        <f t="shared" si="59"/>
        <v>1</v>
      </c>
      <c r="I326" s="129">
        <f t="shared" si="60"/>
        <v>1</v>
      </c>
      <c r="J326" s="129">
        <f t="shared" si="61"/>
        <v>0</v>
      </c>
      <c r="K326" s="65">
        <f t="shared" si="62"/>
        <v>0</v>
      </c>
      <c r="L326" s="40">
        <f t="shared" si="67"/>
        <v>22</v>
      </c>
      <c r="M326" s="40">
        <f t="shared" si="68"/>
        <v>0</v>
      </c>
      <c r="N326" s="40"/>
      <c r="AA326" s="28">
        <f t="shared" si="64"/>
        <v>2</v>
      </c>
      <c r="AB326" s="40">
        <f t="shared" si="58"/>
        <v>2</v>
      </c>
      <c r="AC326" s="40">
        <f t="shared" si="63"/>
        <v>0</v>
      </c>
    </row>
    <row r="327" spans="1:29" s="43" customFormat="1" ht="23.85" hidden="1" customHeight="1" x14ac:dyDescent="0.3">
      <c r="A327" s="103">
        <v>52</v>
      </c>
      <c r="B327" s="107" t="s">
        <v>152</v>
      </c>
      <c r="C327" s="121">
        <v>28</v>
      </c>
      <c r="D327" s="121">
        <v>24</v>
      </c>
      <c r="E327" s="121">
        <v>3</v>
      </c>
      <c r="F327" s="121">
        <v>1</v>
      </c>
      <c r="G327" s="129"/>
      <c r="H327" s="129">
        <f t="shared" si="59"/>
        <v>1</v>
      </c>
      <c r="I327" s="129">
        <f t="shared" si="60"/>
        <v>1</v>
      </c>
      <c r="J327" s="129">
        <f t="shared" si="61"/>
        <v>2</v>
      </c>
      <c r="K327" s="65">
        <f t="shared" si="62"/>
        <v>0</v>
      </c>
      <c r="L327" s="40">
        <f t="shared" si="67"/>
        <v>28</v>
      </c>
      <c r="M327" s="40">
        <f t="shared" si="68"/>
        <v>0</v>
      </c>
      <c r="N327" s="40"/>
      <c r="AA327" s="28">
        <f t="shared" si="64"/>
        <v>4</v>
      </c>
      <c r="AB327" s="40">
        <f t="shared" si="58"/>
        <v>4</v>
      </c>
      <c r="AC327" s="40">
        <f t="shared" si="63"/>
        <v>0</v>
      </c>
    </row>
    <row r="328" spans="1:29" s="43" customFormat="1" ht="23.85" hidden="1" customHeight="1" x14ac:dyDescent="0.3">
      <c r="A328" s="105"/>
      <c r="B328" s="107" t="s">
        <v>83</v>
      </c>
      <c r="C328" s="121"/>
      <c r="D328" s="121"/>
      <c r="E328" s="121"/>
      <c r="F328" s="121"/>
      <c r="G328" s="129"/>
      <c r="H328" s="129">
        <f t="shared" si="59"/>
        <v>0</v>
      </c>
      <c r="I328" s="129">
        <f t="shared" si="60"/>
        <v>0</v>
      </c>
      <c r="J328" s="129">
        <f t="shared" si="61"/>
        <v>0</v>
      </c>
      <c r="K328" s="65">
        <f t="shared" si="62"/>
        <v>0</v>
      </c>
      <c r="L328" s="40">
        <f t="shared" si="67"/>
        <v>0</v>
      </c>
      <c r="M328" s="40">
        <f t="shared" si="68"/>
        <v>0</v>
      </c>
      <c r="N328" s="40"/>
      <c r="AA328" s="28">
        <f t="shared" si="64"/>
        <v>0</v>
      </c>
      <c r="AB328" s="40">
        <f t="shared" si="58"/>
        <v>0</v>
      </c>
      <c r="AC328" s="40">
        <f t="shared" si="63"/>
        <v>0</v>
      </c>
    </row>
    <row r="329" spans="1:29" s="43" customFormat="1" ht="23.85" hidden="1" customHeight="1" x14ac:dyDescent="0.3">
      <c r="A329" s="105"/>
      <c r="B329" s="107" t="s">
        <v>84</v>
      </c>
      <c r="C329" s="122">
        <v>2</v>
      </c>
      <c r="D329" s="122">
        <v>1</v>
      </c>
      <c r="E329" s="122"/>
      <c r="F329" s="122">
        <v>1</v>
      </c>
      <c r="G329" s="129"/>
      <c r="H329" s="129">
        <f t="shared" si="59"/>
        <v>0</v>
      </c>
      <c r="I329" s="129">
        <f t="shared" si="60"/>
        <v>0</v>
      </c>
      <c r="J329" s="129">
        <f t="shared" si="61"/>
        <v>1</v>
      </c>
      <c r="K329" s="65">
        <f t="shared" si="62"/>
        <v>0</v>
      </c>
      <c r="L329" s="40">
        <f t="shared" si="67"/>
        <v>2</v>
      </c>
      <c r="M329" s="40">
        <f t="shared" si="68"/>
        <v>0</v>
      </c>
      <c r="N329" s="40"/>
      <c r="AA329" s="28">
        <f t="shared" si="64"/>
        <v>1</v>
      </c>
      <c r="AB329" s="40">
        <f t="shared" si="58"/>
        <v>1</v>
      </c>
      <c r="AC329" s="40">
        <f t="shared" si="63"/>
        <v>0</v>
      </c>
    </row>
    <row r="330" spans="1:29" s="43" customFormat="1" ht="23.85" hidden="1" customHeight="1" x14ac:dyDescent="0.3">
      <c r="A330" s="105"/>
      <c r="B330" s="107" t="s">
        <v>85</v>
      </c>
      <c r="C330" s="121"/>
      <c r="D330" s="121"/>
      <c r="E330" s="121"/>
      <c r="F330" s="121"/>
      <c r="G330" s="129"/>
      <c r="H330" s="129">
        <f t="shared" si="59"/>
        <v>0</v>
      </c>
      <c r="I330" s="129">
        <f t="shared" si="60"/>
        <v>0</v>
      </c>
      <c r="J330" s="129">
        <f t="shared" si="61"/>
        <v>0</v>
      </c>
      <c r="K330" s="65">
        <f t="shared" si="62"/>
        <v>0</v>
      </c>
      <c r="L330" s="40">
        <f t="shared" si="67"/>
        <v>0</v>
      </c>
      <c r="M330" s="40">
        <f t="shared" si="68"/>
        <v>0</v>
      </c>
      <c r="N330" s="40"/>
      <c r="AA330" s="28">
        <f t="shared" si="64"/>
        <v>0</v>
      </c>
      <c r="AB330" s="40">
        <f t="shared" si="58"/>
        <v>0</v>
      </c>
      <c r="AC330" s="40">
        <f t="shared" si="63"/>
        <v>0</v>
      </c>
    </row>
    <row r="331" spans="1:29" s="43" customFormat="1" ht="23.85" hidden="1" customHeight="1" x14ac:dyDescent="0.3">
      <c r="A331" s="105"/>
      <c r="B331" s="108" t="s">
        <v>80</v>
      </c>
      <c r="C331" s="122">
        <v>1</v>
      </c>
      <c r="D331" s="122">
        <v>1</v>
      </c>
      <c r="E331" s="122"/>
      <c r="F331" s="122"/>
      <c r="G331" s="129"/>
      <c r="H331" s="129">
        <f t="shared" si="59"/>
        <v>0</v>
      </c>
      <c r="I331" s="129">
        <f t="shared" si="60"/>
        <v>0</v>
      </c>
      <c r="J331" s="129">
        <f t="shared" si="61"/>
        <v>0</v>
      </c>
      <c r="K331" s="65">
        <f t="shared" si="62"/>
        <v>0</v>
      </c>
      <c r="L331" s="40">
        <f t="shared" si="67"/>
        <v>1</v>
      </c>
      <c r="M331" s="40">
        <f t="shared" si="68"/>
        <v>0</v>
      </c>
      <c r="N331" s="40"/>
      <c r="AA331" s="28">
        <f t="shared" si="64"/>
        <v>0</v>
      </c>
      <c r="AB331" s="40">
        <f t="shared" si="58"/>
        <v>0</v>
      </c>
      <c r="AC331" s="40">
        <f t="shared" si="63"/>
        <v>0</v>
      </c>
    </row>
    <row r="332" spans="1:29" s="44" customFormat="1" ht="23.85" hidden="1" customHeight="1" x14ac:dyDescent="0.3">
      <c r="A332" s="105"/>
      <c r="B332" s="108" t="s">
        <v>81</v>
      </c>
      <c r="C332" s="122">
        <v>25</v>
      </c>
      <c r="D332" s="122">
        <v>22</v>
      </c>
      <c r="E332" s="122">
        <v>3</v>
      </c>
      <c r="F332" s="122"/>
      <c r="G332" s="129"/>
      <c r="H332" s="129">
        <f t="shared" si="59"/>
        <v>1</v>
      </c>
      <c r="I332" s="129">
        <f t="shared" si="60"/>
        <v>1</v>
      </c>
      <c r="J332" s="129">
        <f t="shared" si="61"/>
        <v>1</v>
      </c>
      <c r="K332" s="65">
        <f t="shared" si="62"/>
        <v>0</v>
      </c>
      <c r="L332" s="40">
        <f t="shared" si="67"/>
        <v>25</v>
      </c>
      <c r="M332" s="40">
        <f t="shared" si="68"/>
        <v>0</v>
      </c>
      <c r="N332" s="40"/>
      <c r="Z332" s="43"/>
      <c r="AA332" s="28">
        <f t="shared" si="64"/>
        <v>3</v>
      </c>
      <c r="AB332" s="40">
        <f t="shared" si="58"/>
        <v>3</v>
      </c>
      <c r="AC332" s="40">
        <f t="shared" si="63"/>
        <v>0</v>
      </c>
    </row>
    <row r="333" spans="1:29" s="43" customFormat="1" ht="23.85" hidden="1" customHeight="1" x14ac:dyDescent="0.3">
      <c r="A333" s="103">
        <v>53</v>
      </c>
      <c r="B333" s="107" t="s">
        <v>145</v>
      </c>
      <c r="C333" s="121">
        <v>20</v>
      </c>
      <c r="D333" s="121">
        <v>18</v>
      </c>
      <c r="E333" s="121">
        <v>1</v>
      </c>
      <c r="F333" s="121">
        <v>1</v>
      </c>
      <c r="G333" s="129"/>
      <c r="H333" s="129">
        <f t="shared" si="59"/>
        <v>1</v>
      </c>
      <c r="I333" s="129">
        <f t="shared" si="60"/>
        <v>1</v>
      </c>
      <c r="J333" s="129">
        <f t="shared" si="61"/>
        <v>0</v>
      </c>
      <c r="K333" s="65">
        <f t="shared" si="62"/>
        <v>0</v>
      </c>
      <c r="L333" s="40">
        <f t="shared" si="67"/>
        <v>20</v>
      </c>
      <c r="M333" s="40">
        <f t="shared" si="68"/>
        <v>0</v>
      </c>
      <c r="N333" s="40"/>
      <c r="AA333" s="28">
        <f t="shared" si="64"/>
        <v>2</v>
      </c>
      <c r="AB333" s="40">
        <f t="shared" ref="AB333:AB351" si="69">G333+H333+I333+J333+K333</f>
        <v>2</v>
      </c>
      <c r="AC333" s="40">
        <f t="shared" si="63"/>
        <v>0</v>
      </c>
    </row>
    <row r="334" spans="1:29" s="43" customFormat="1" ht="16.350000000000001" hidden="1" customHeight="1" x14ac:dyDescent="0.3">
      <c r="A334" s="105"/>
      <c r="B334" s="107" t="s">
        <v>83</v>
      </c>
      <c r="C334" s="121"/>
      <c r="D334" s="121"/>
      <c r="E334" s="121"/>
      <c r="F334" s="121"/>
      <c r="G334" s="129"/>
      <c r="H334" s="129">
        <f t="shared" ref="H334:H350" si="70">ROUND((E334+F334)/4,0)</f>
        <v>0</v>
      </c>
      <c r="I334" s="129">
        <f t="shared" ref="I334:I345" si="71">H334</f>
        <v>0</v>
      </c>
      <c r="J334" s="129">
        <f t="shared" ref="J334:J350" si="72">E334+F334-H334-I334</f>
        <v>0</v>
      </c>
      <c r="K334" s="65">
        <f t="shared" ref="K334:K350" si="73">E334+F334-H334-I334-J334</f>
        <v>0</v>
      </c>
      <c r="L334" s="40">
        <f t="shared" si="67"/>
        <v>0</v>
      </c>
      <c r="M334" s="40">
        <f t="shared" si="68"/>
        <v>0</v>
      </c>
      <c r="N334" s="40"/>
      <c r="AA334" s="28">
        <f t="shared" si="64"/>
        <v>0</v>
      </c>
      <c r="AB334" s="40">
        <f t="shared" si="69"/>
        <v>0</v>
      </c>
      <c r="AC334" s="40">
        <f t="shared" ref="AC334:AC351" si="74">AA334-AB334</f>
        <v>0</v>
      </c>
    </row>
    <row r="335" spans="1:29" s="43" customFormat="1" ht="16.350000000000001" hidden="1" customHeight="1" x14ac:dyDescent="0.3">
      <c r="A335" s="105"/>
      <c r="B335" s="107" t="s">
        <v>84</v>
      </c>
      <c r="C335" s="123">
        <v>2</v>
      </c>
      <c r="D335" s="121">
        <v>1</v>
      </c>
      <c r="E335" s="121"/>
      <c r="F335" s="121">
        <v>1</v>
      </c>
      <c r="G335" s="129"/>
      <c r="H335" s="129">
        <f t="shared" si="70"/>
        <v>0</v>
      </c>
      <c r="I335" s="129">
        <f t="shared" si="71"/>
        <v>0</v>
      </c>
      <c r="J335" s="129">
        <f t="shared" si="72"/>
        <v>1</v>
      </c>
      <c r="K335" s="65">
        <f t="shared" si="73"/>
        <v>0</v>
      </c>
      <c r="L335" s="40">
        <f t="shared" si="67"/>
        <v>2</v>
      </c>
      <c r="M335" s="40">
        <f t="shared" si="68"/>
        <v>0</v>
      </c>
      <c r="N335" s="40"/>
      <c r="AA335" s="28">
        <f t="shared" si="64"/>
        <v>1</v>
      </c>
      <c r="AB335" s="40">
        <f t="shared" si="69"/>
        <v>1</v>
      </c>
      <c r="AC335" s="40">
        <f t="shared" si="74"/>
        <v>0</v>
      </c>
    </row>
    <row r="336" spans="1:29" s="43" customFormat="1" ht="16.350000000000001" hidden="1" customHeight="1" x14ac:dyDescent="0.3">
      <c r="A336" s="105"/>
      <c r="B336" s="107" t="s">
        <v>85</v>
      </c>
      <c r="C336" s="121"/>
      <c r="D336" s="121"/>
      <c r="E336" s="121"/>
      <c r="F336" s="121"/>
      <c r="G336" s="129"/>
      <c r="H336" s="129">
        <f t="shared" si="70"/>
        <v>0</v>
      </c>
      <c r="I336" s="129">
        <f t="shared" si="71"/>
        <v>0</v>
      </c>
      <c r="J336" s="129">
        <f t="shared" si="72"/>
        <v>0</v>
      </c>
      <c r="K336" s="65">
        <f t="shared" si="73"/>
        <v>0</v>
      </c>
      <c r="L336" s="40">
        <f t="shared" si="67"/>
        <v>0</v>
      </c>
      <c r="M336" s="40">
        <f t="shared" si="68"/>
        <v>0</v>
      </c>
      <c r="N336" s="40"/>
      <c r="AA336" s="28">
        <f t="shared" si="64"/>
        <v>0</v>
      </c>
      <c r="AB336" s="40">
        <f t="shared" si="69"/>
        <v>0</v>
      </c>
      <c r="AC336" s="40">
        <f t="shared" si="74"/>
        <v>0</v>
      </c>
    </row>
    <row r="337" spans="1:29" s="43" customFormat="1" ht="16.350000000000001" hidden="1" customHeight="1" x14ac:dyDescent="0.3">
      <c r="A337" s="105"/>
      <c r="B337" s="108" t="s">
        <v>80</v>
      </c>
      <c r="C337" s="123">
        <v>2</v>
      </c>
      <c r="D337" s="122">
        <v>2</v>
      </c>
      <c r="E337" s="121"/>
      <c r="F337" s="121"/>
      <c r="G337" s="129"/>
      <c r="H337" s="129">
        <f t="shared" si="70"/>
        <v>0</v>
      </c>
      <c r="I337" s="129">
        <f t="shared" si="71"/>
        <v>0</v>
      </c>
      <c r="J337" s="129">
        <f t="shared" si="72"/>
        <v>0</v>
      </c>
      <c r="K337" s="65">
        <f t="shared" si="73"/>
        <v>0</v>
      </c>
      <c r="L337" s="40">
        <f t="shared" si="67"/>
        <v>2</v>
      </c>
      <c r="M337" s="40">
        <f t="shared" si="68"/>
        <v>0</v>
      </c>
      <c r="N337" s="40"/>
      <c r="AA337" s="28">
        <f t="shared" si="64"/>
        <v>0</v>
      </c>
      <c r="AB337" s="40">
        <f t="shared" si="69"/>
        <v>0</v>
      </c>
      <c r="AC337" s="40">
        <f t="shared" si="74"/>
        <v>0</v>
      </c>
    </row>
    <row r="338" spans="1:29" s="43" customFormat="1" ht="16.350000000000001" hidden="1" customHeight="1" x14ac:dyDescent="0.3">
      <c r="A338" s="105"/>
      <c r="B338" s="108" t="s">
        <v>81</v>
      </c>
      <c r="C338" s="123">
        <v>16</v>
      </c>
      <c r="D338" s="123">
        <v>15</v>
      </c>
      <c r="E338" s="123">
        <v>1</v>
      </c>
      <c r="F338" s="123"/>
      <c r="G338" s="129"/>
      <c r="H338" s="129">
        <f t="shared" si="70"/>
        <v>0</v>
      </c>
      <c r="I338" s="129">
        <f t="shared" si="71"/>
        <v>0</v>
      </c>
      <c r="J338" s="129">
        <f t="shared" si="72"/>
        <v>1</v>
      </c>
      <c r="K338" s="65">
        <f t="shared" si="73"/>
        <v>0</v>
      </c>
      <c r="L338" s="40">
        <f t="shared" si="67"/>
        <v>16</v>
      </c>
      <c r="M338" s="40">
        <f t="shared" si="68"/>
        <v>0</v>
      </c>
      <c r="N338" s="40"/>
      <c r="AA338" s="28">
        <f t="shared" si="64"/>
        <v>1</v>
      </c>
      <c r="AB338" s="40">
        <f t="shared" si="69"/>
        <v>1</v>
      </c>
      <c r="AC338" s="40">
        <f t="shared" si="74"/>
        <v>0</v>
      </c>
    </row>
    <row r="339" spans="1:29" s="43" customFormat="1" ht="23.25" hidden="1" customHeight="1" x14ac:dyDescent="0.3">
      <c r="A339" s="103">
        <v>54</v>
      </c>
      <c r="B339" s="107" t="s">
        <v>146</v>
      </c>
      <c r="C339" s="121">
        <v>34</v>
      </c>
      <c r="D339" s="121">
        <v>28</v>
      </c>
      <c r="E339" s="121">
        <v>5</v>
      </c>
      <c r="F339" s="121">
        <v>1</v>
      </c>
      <c r="G339" s="129"/>
      <c r="H339" s="129">
        <f t="shared" si="70"/>
        <v>2</v>
      </c>
      <c r="I339" s="129">
        <f t="shared" si="71"/>
        <v>2</v>
      </c>
      <c r="J339" s="129">
        <f t="shared" si="72"/>
        <v>2</v>
      </c>
      <c r="K339" s="65">
        <f t="shared" si="73"/>
        <v>0</v>
      </c>
      <c r="L339" s="40">
        <f t="shared" si="67"/>
        <v>34</v>
      </c>
      <c r="M339" s="40">
        <f t="shared" si="68"/>
        <v>0</v>
      </c>
      <c r="N339" s="40"/>
      <c r="AA339" s="28">
        <f t="shared" ref="AA339:AA351" si="75">E339+F339</f>
        <v>6</v>
      </c>
      <c r="AB339" s="40">
        <f t="shared" si="69"/>
        <v>6</v>
      </c>
      <c r="AC339" s="40">
        <f t="shared" si="74"/>
        <v>0</v>
      </c>
    </row>
    <row r="340" spans="1:29" s="43" customFormat="1" ht="16.350000000000001" hidden="1" customHeight="1" x14ac:dyDescent="0.3">
      <c r="A340" s="105"/>
      <c r="B340" s="107" t="s">
        <v>83</v>
      </c>
      <c r="C340" s="121"/>
      <c r="D340" s="121"/>
      <c r="E340" s="121"/>
      <c r="F340" s="121"/>
      <c r="G340" s="129"/>
      <c r="H340" s="129">
        <f t="shared" si="70"/>
        <v>0</v>
      </c>
      <c r="I340" s="129">
        <f t="shared" si="71"/>
        <v>0</v>
      </c>
      <c r="J340" s="129">
        <f t="shared" si="72"/>
        <v>0</v>
      </c>
      <c r="K340" s="65">
        <f t="shared" si="73"/>
        <v>0</v>
      </c>
      <c r="L340" s="40">
        <f t="shared" si="67"/>
        <v>0</v>
      </c>
      <c r="M340" s="40">
        <f t="shared" si="68"/>
        <v>0</v>
      </c>
      <c r="N340" s="40"/>
      <c r="AA340" s="28">
        <f t="shared" si="75"/>
        <v>0</v>
      </c>
      <c r="AB340" s="40">
        <f t="shared" si="69"/>
        <v>0</v>
      </c>
      <c r="AC340" s="40">
        <f t="shared" si="74"/>
        <v>0</v>
      </c>
    </row>
    <row r="341" spans="1:29" s="43" customFormat="1" ht="16.350000000000001" hidden="1" customHeight="1" x14ac:dyDescent="0.3">
      <c r="A341" s="105"/>
      <c r="B341" s="107" t="s">
        <v>84</v>
      </c>
      <c r="C341" s="123">
        <v>2</v>
      </c>
      <c r="D341" s="121">
        <v>1</v>
      </c>
      <c r="E341" s="121"/>
      <c r="F341" s="121">
        <v>1</v>
      </c>
      <c r="G341" s="129"/>
      <c r="H341" s="129">
        <f t="shared" si="70"/>
        <v>0</v>
      </c>
      <c r="I341" s="129">
        <f t="shared" si="71"/>
        <v>0</v>
      </c>
      <c r="J341" s="129">
        <f t="shared" si="72"/>
        <v>1</v>
      </c>
      <c r="K341" s="65">
        <f t="shared" si="73"/>
        <v>0</v>
      </c>
      <c r="L341" s="40">
        <f t="shared" si="67"/>
        <v>2</v>
      </c>
      <c r="M341" s="40">
        <f t="shared" si="68"/>
        <v>0</v>
      </c>
      <c r="N341" s="40"/>
      <c r="AA341" s="28">
        <f t="shared" si="75"/>
        <v>1</v>
      </c>
      <c r="AB341" s="40">
        <f t="shared" si="69"/>
        <v>1</v>
      </c>
      <c r="AC341" s="40">
        <f t="shared" si="74"/>
        <v>0</v>
      </c>
    </row>
    <row r="342" spans="1:29" s="43" customFormat="1" ht="16.350000000000001" hidden="1" customHeight="1" x14ac:dyDescent="0.3">
      <c r="A342" s="105"/>
      <c r="B342" s="107" t="s">
        <v>85</v>
      </c>
      <c r="C342" s="121"/>
      <c r="D342" s="121"/>
      <c r="E342" s="121"/>
      <c r="F342" s="121"/>
      <c r="G342" s="129"/>
      <c r="H342" s="129">
        <f t="shared" si="70"/>
        <v>0</v>
      </c>
      <c r="I342" s="129">
        <f t="shared" si="71"/>
        <v>0</v>
      </c>
      <c r="J342" s="129">
        <f t="shared" si="72"/>
        <v>0</v>
      </c>
      <c r="K342" s="65">
        <f t="shared" si="73"/>
        <v>0</v>
      </c>
      <c r="L342" s="40">
        <f t="shared" si="67"/>
        <v>0</v>
      </c>
      <c r="M342" s="40">
        <f t="shared" si="68"/>
        <v>0</v>
      </c>
      <c r="N342" s="40"/>
      <c r="AA342" s="28">
        <f t="shared" si="75"/>
        <v>0</v>
      </c>
      <c r="AB342" s="40">
        <f t="shared" si="69"/>
        <v>0</v>
      </c>
      <c r="AC342" s="40">
        <f t="shared" si="74"/>
        <v>0</v>
      </c>
    </row>
    <row r="343" spans="1:29" s="43" customFormat="1" ht="16.350000000000001" hidden="1" customHeight="1" x14ac:dyDescent="0.3">
      <c r="A343" s="105"/>
      <c r="B343" s="108" t="s">
        <v>80</v>
      </c>
      <c r="C343" s="123">
        <v>1</v>
      </c>
      <c r="D343" s="122">
        <v>1</v>
      </c>
      <c r="E343" s="121"/>
      <c r="F343" s="121"/>
      <c r="G343" s="129"/>
      <c r="H343" s="129">
        <f t="shared" si="70"/>
        <v>0</v>
      </c>
      <c r="I343" s="129">
        <f t="shared" si="71"/>
        <v>0</v>
      </c>
      <c r="J343" s="129">
        <f t="shared" si="72"/>
        <v>0</v>
      </c>
      <c r="K343" s="65">
        <f t="shared" si="73"/>
        <v>0</v>
      </c>
      <c r="L343" s="40">
        <f t="shared" si="67"/>
        <v>1</v>
      </c>
      <c r="M343" s="40">
        <f t="shared" si="68"/>
        <v>0</v>
      </c>
      <c r="N343" s="40"/>
      <c r="AA343" s="28">
        <f t="shared" si="75"/>
        <v>0</v>
      </c>
      <c r="AB343" s="40">
        <f t="shared" si="69"/>
        <v>0</v>
      </c>
      <c r="AC343" s="40">
        <f t="shared" si="74"/>
        <v>0</v>
      </c>
    </row>
    <row r="344" spans="1:29" s="43" customFormat="1" ht="16.350000000000001" hidden="1" customHeight="1" x14ac:dyDescent="0.3">
      <c r="A344" s="105"/>
      <c r="B344" s="108" t="s">
        <v>81</v>
      </c>
      <c r="C344" s="123">
        <v>31</v>
      </c>
      <c r="D344" s="123">
        <v>26</v>
      </c>
      <c r="E344" s="123">
        <v>5</v>
      </c>
      <c r="F344" s="123"/>
      <c r="G344" s="129"/>
      <c r="H344" s="129">
        <f t="shared" si="70"/>
        <v>1</v>
      </c>
      <c r="I344" s="129">
        <f t="shared" si="71"/>
        <v>1</v>
      </c>
      <c r="J344" s="129">
        <f t="shared" si="72"/>
        <v>3</v>
      </c>
      <c r="K344" s="65">
        <f t="shared" si="73"/>
        <v>0</v>
      </c>
      <c r="L344" s="40">
        <f t="shared" si="67"/>
        <v>31</v>
      </c>
      <c r="M344" s="40">
        <f t="shared" si="68"/>
        <v>0</v>
      </c>
      <c r="N344" s="40"/>
      <c r="AA344" s="28">
        <f t="shared" si="75"/>
        <v>5</v>
      </c>
      <c r="AB344" s="40">
        <f t="shared" si="69"/>
        <v>5</v>
      </c>
      <c r="AC344" s="40">
        <f t="shared" si="74"/>
        <v>0</v>
      </c>
    </row>
    <row r="345" spans="1:29" s="43" customFormat="1" ht="23.1" hidden="1" customHeight="1" x14ac:dyDescent="0.3">
      <c r="A345" s="103">
        <v>55</v>
      </c>
      <c r="B345" s="107" t="s">
        <v>71</v>
      </c>
      <c r="C345" s="121">
        <v>13</v>
      </c>
      <c r="D345" s="121">
        <v>12</v>
      </c>
      <c r="E345" s="121">
        <v>1</v>
      </c>
      <c r="F345" s="121">
        <v>0</v>
      </c>
      <c r="G345" s="129"/>
      <c r="H345" s="129">
        <f t="shared" si="70"/>
        <v>0</v>
      </c>
      <c r="I345" s="129">
        <f t="shared" si="71"/>
        <v>0</v>
      </c>
      <c r="J345" s="129">
        <f t="shared" si="72"/>
        <v>1</v>
      </c>
      <c r="K345" s="65">
        <f t="shared" si="73"/>
        <v>0</v>
      </c>
      <c r="L345" s="40">
        <f t="shared" si="67"/>
        <v>13</v>
      </c>
      <c r="M345" s="40">
        <f t="shared" si="68"/>
        <v>0</v>
      </c>
      <c r="N345" s="40"/>
      <c r="AA345" s="28">
        <f t="shared" si="75"/>
        <v>1</v>
      </c>
      <c r="AB345" s="40">
        <f t="shared" si="69"/>
        <v>1</v>
      </c>
      <c r="AC345" s="40">
        <f t="shared" si="74"/>
        <v>0</v>
      </c>
    </row>
    <row r="346" spans="1:29" s="47" customFormat="1" ht="16.350000000000001" hidden="1" customHeight="1" x14ac:dyDescent="0.3">
      <c r="A346" s="45"/>
      <c r="B346" s="46" t="s">
        <v>83</v>
      </c>
      <c r="C346" s="124"/>
      <c r="D346" s="124"/>
      <c r="E346" s="124"/>
      <c r="F346" s="124"/>
      <c r="G346" s="128">
        <f t="shared" ref="G346:G350" si="76">E346/2</f>
        <v>0</v>
      </c>
      <c r="H346" s="128">
        <f t="shared" si="70"/>
        <v>0</v>
      </c>
      <c r="I346" s="124"/>
      <c r="J346" s="128">
        <f t="shared" si="72"/>
        <v>0</v>
      </c>
      <c r="K346" s="39">
        <f t="shared" si="73"/>
        <v>0</v>
      </c>
      <c r="L346" s="36">
        <f t="shared" si="67"/>
        <v>0</v>
      </c>
      <c r="M346" s="36">
        <f t="shared" si="68"/>
        <v>0</v>
      </c>
      <c r="N346" s="36"/>
      <c r="AA346" s="28">
        <f t="shared" si="75"/>
        <v>0</v>
      </c>
      <c r="AB346" s="40">
        <f t="shared" si="69"/>
        <v>0</v>
      </c>
      <c r="AC346" s="40">
        <f t="shared" si="74"/>
        <v>0</v>
      </c>
    </row>
    <row r="347" spans="1:29" s="47" customFormat="1" ht="16.350000000000001" hidden="1" customHeight="1" x14ac:dyDescent="0.3">
      <c r="A347" s="45"/>
      <c r="B347" s="46" t="s">
        <v>84</v>
      </c>
      <c r="C347" s="125">
        <v>1</v>
      </c>
      <c r="D347" s="124">
        <v>1</v>
      </c>
      <c r="E347" s="124"/>
      <c r="F347" s="124"/>
      <c r="G347" s="128">
        <f t="shared" si="76"/>
        <v>0</v>
      </c>
      <c r="H347" s="128">
        <f t="shared" si="70"/>
        <v>0</v>
      </c>
      <c r="I347" s="124"/>
      <c r="J347" s="128">
        <f t="shared" si="72"/>
        <v>0</v>
      </c>
      <c r="K347" s="39">
        <f t="shared" si="73"/>
        <v>0</v>
      </c>
      <c r="L347" s="36">
        <f t="shared" si="67"/>
        <v>1</v>
      </c>
      <c r="M347" s="36">
        <f t="shared" si="68"/>
        <v>0</v>
      </c>
      <c r="N347" s="36"/>
      <c r="AA347" s="28">
        <f t="shared" si="75"/>
        <v>0</v>
      </c>
      <c r="AB347" s="40">
        <f t="shared" si="69"/>
        <v>0</v>
      </c>
      <c r="AC347" s="40">
        <f t="shared" si="74"/>
        <v>0</v>
      </c>
    </row>
    <row r="348" spans="1:29" s="47" customFormat="1" ht="16.350000000000001" hidden="1" customHeight="1" x14ac:dyDescent="0.3">
      <c r="A348" s="45"/>
      <c r="B348" s="48" t="s">
        <v>85</v>
      </c>
      <c r="C348" s="124"/>
      <c r="D348" s="124"/>
      <c r="E348" s="124"/>
      <c r="F348" s="124"/>
      <c r="G348" s="128">
        <f t="shared" si="76"/>
        <v>0</v>
      </c>
      <c r="H348" s="128">
        <f t="shared" si="70"/>
        <v>0</v>
      </c>
      <c r="I348" s="124"/>
      <c r="J348" s="128">
        <f t="shared" si="72"/>
        <v>0</v>
      </c>
      <c r="K348" s="39">
        <f t="shared" si="73"/>
        <v>0</v>
      </c>
      <c r="L348" s="36">
        <f t="shared" si="67"/>
        <v>0</v>
      </c>
      <c r="M348" s="36">
        <f t="shared" si="68"/>
        <v>0</v>
      </c>
      <c r="N348" s="36"/>
      <c r="AA348" s="28">
        <f t="shared" si="75"/>
        <v>0</v>
      </c>
      <c r="AB348" s="40">
        <f t="shared" si="69"/>
        <v>0</v>
      </c>
      <c r="AC348" s="40">
        <f t="shared" si="74"/>
        <v>0</v>
      </c>
    </row>
    <row r="349" spans="1:29" s="47" customFormat="1" ht="16.350000000000001" hidden="1" customHeight="1" x14ac:dyDescent="0.3">
      <c r="A349" s="49"/>
      <c r="B349" s="50" t="s">
        <v>80</v>
      </c>
      <c r="C349" s="125">
        <v>1</v>
      </c>
      <c r="D349" s="125">
        <v>1</v>
      </c>
      <c r="E349" s="126"/>
      <c r="F349" s="126"/>
      <c r="G349" s="128">
        <f t="shared" si="76"/>
        <v>0</v>
      </c>
      <c r="H349" s="128">
        <f t="shared" si="70"/>
        <v>0</v>
      </c>
      <c r="I349" s="126"/>
      <c r="J349" s="128">
        <f t="shared" si="72"/>
        <v>0</v>
      </c>
      <c r="K349" s="39">
        <f t="shared" si="73"/>
        <v>0</v>
      </c>
      <c r="L349" s="36">
        <f t="shared" si="67"/>
        <v>1</v>
      </c>
      <c r="M349" s="36">
        <f t="shared" si="68"/>
        <v>0</v>
      </c>
      <c r="N349" s="36"/>
      <c r="O349" s="51"/>
      <c r="AA349" s="28">
        <f t="shared" si="75"/>
        <v>0</v>
      </c>
      <c r="AB349" s="40">
        <f t="shared" si="69"/>
        <v>0</v>
      </c>
      <c r="AC349" s="40">
        <f t="shared" si="74"/>
        <v>0</v>
      </c>
    </row>
    <row r="350" spans="1:29" s="47" customFormat="1" ht="16.350000000000001" hidden="1" customHeight="1" x14ac:dyDescent="0.3">
      <c r="A350" s="49"/>
      <c r="B350" s="50" t="s">
        <v>81</v>
      </c>
      <c r="C350" s="125">
        <v>11</v>
      </c>
      <c r="D350" s="125">
        <v>10</v>
      </c>
      <c r="E350" s="125">
        <v>1</v>
      </c>
      <c r="F350" s="127"/>
      <c r="G350" s="128">
        <f t="shared" si="76"/>
        <v>0.5</v>
      </c>
      <c r="H350" s="128">
        <f t="shared" si="70"/>
        <v>0</v>
      </c>
      <c r="I350" s="127"/>
      <c r="J350" s="128">
        <f t="shared" si="72"/>
        <v>1</v>
      </c>
      <c r="K350" s="39">
        <f t="shared" si="73"/>
        <v>0</v>
      </c>
      <c r="L350" s="36">
        <f t="shared" si="67"/>
        <v>11</v>
      </c>
      <c r="M350" s="36">
        <f t="shared" si="68"/>
        <v>0</v>
      </c>
      <c r="N350" s="36"/>
      <c r="AA350" s="28">
        <f t="shared" si="75"/>
        <v>1</v>
      </c>
      <c r="AB350" s="40">
        <f t="shared" si="69"/>
        <v>1.5</v>
      </c>
      <c r="AC350" s="40">
        <f t="shared" si="74"/>
        <v>-0.5</v>
      </c>
    </row>
    <row r="351" spans="1:29" s="54" customFormat="1" ht="26.85" customHeight="1" x14ac:dyDescent="0.3">
      <c r="A351" s="52"/>
      <c r="B351" s="79" t="s">
        <v>444</v>
      </c>
      <c r="C351" s="34">
        <v>1409</v>
      </c>
      <c r="D351" s="34">
        <v>1274</v>
      </c>
      <c r="E351" s="34">
        <v>125</v>
      </c>
      <c r="F351" s="34">
        <v>10</v>
      </c>
      <c r="G351" s="34">
        <v>0</v>
      </c>
      <c r="H351" s="34">
        <v>117</v>
      </c>
      <c r="I351" s="34">
        <v>0</v>
      </c>
      <c r="J351" s="34">
        <v>18</v>
      </c>
      <c r="K351" s="37">
        <v>0</v>
      </c>
      <c r="L351" s="109">
        <f t="shared" ref="L351:Y351" si="77">L13+L19+L25+L31+L37+L43+L49+L55+L62+L68+L74+L80+L86+L92+L98+L104+L110+L117+L123+L129+L135+L141+L148+L154+L160+L166+L172+L179+L185+L192+L198+L204+L210+L216+L222+L228+L235+L241+L247+L253+L260+L266+L272+L278+L284+L290+L296+L302+L309+L315+L321+L327+L333+L339+L345</f>
        <v>1373</v>
      </c>
      <c r="M351" s="37" t="e">
        <f t="shared" si="77"/>
        <v>#REF!</v>
      </c>
      <c r="N351" s="37">
        <f t="shared" si="77"/>
        <v>0</v>
      </c>
      <c r="O351" s="37">
        <f t="shared" si="77"/>
        <v>0</v>
      </c>
      <c r="P351" s="37">
        <f t="shared" si="77"/>
        <v>0</v>
      </c>
      <c r="Q351" s="37">
        <f t="shared" si="77"/>
        <v>0</v>
      </c>
      <c r="R351" s="37">
        <f t="shared" si="77"/>
        <v>0</v>
      </c>
      <c r="S351" s="37">
        <f t="shared" si="77"/>
        <v>0</v>
      </c>
      <c r="T351" s="37">
        <f t="shared" si="77"/>
        <v>0</v>
      </c>
      <c r="U351" s="37">
        <f t="shared" si="77"/>
        <v>0</v>
      </c>
      <c r="V351" s="37">
        <f t="shared" si="77"/>
        <v>0</v>
      </c>
      <c r="W351" s="37">
        <f t="shared" si="77"/>
        <v>0</v>
      </c>
      <c r="X351" s="37">
        <f t="shared" si="77"/>
        <v>0</v>
      </c>
      <c r="Y351" s="37">
        <f t="shared" si="77"/>
        <v>0</v>
      </c>
      <c r="AA351" s="28">
        <f t="shared" si="75"/>
        <v>135</v>
      </c>
      <c r="AB351" s="40">
        <f t="shared" si="69"/>
        <v>135</v>
      </c>
      <c r="AC351" s="40">
        <f t="shared" si="74"/>
        <v>0</v>
      </c>
    </row>
    <row r="352" spans="1:29" customFormat="1" ht="24.75" hidden="1" customHeight="1" x14ac:dyDescent="0.25">
      <c r="A352" s="91">
        <v>1</v>
      </c>
      <c r="B352" s="92" t="s">
        <v>161</v>
      </c>
      <c r="C352" s="444">
        <v>5</v>
      </c>
      <c r="D352" s="444"/>
      <c r="E352" s="444">
        <v>1</v>
      </c>
      <c r="F352" s="444">
        <v>4</v>
      </c>
      <c r="G352" s="444">
        <v>4</v>
      </c>
      <c r="H352" s="444">
        <v>1</v>
      </c>
      <c r="I352" s="444"/>
      <c r="J352" s="444"/>
      <c r="K352" s="91"/>
    </row>
    <row r="353" spans="1:11" customFormat="1" ht="24.75" hidden="1" customHeight="1" x14ac:dyDescent="0.25">
      <c r="A353" s="91">
        <v>2</v>
      </c>
      <c r="B353" s="92" t="s">
        <v>162</v>
      </c>
      <c r="C353" s="444">
        <v>4</v>
      </c>
      <c r="D353" s="444">
        <v>1</v>
      </c>
      <c r="E353" s="444"/>
      <c r="F353" s="444">
        <v>3</v>
      </c>
      <c r="G353" s="444">
        <v>3</v>
      </c>
      <c r="H353" s="444"/>
      <c r="I353" s="444"/>
      <c r="J353" s="444"/>
      <c r="K353" s="91"/>
    </row>
    <row r="354" spans="1:11" customFormat="1" ht="24.75" hidden="1" customHeight="1" x14ac:dyDescent="0.25">
      <c r="A354" s="91">
        <v>3</v>
      </c>
      <c r="B354" s="92" t="s">
        <v>187</v>
      </c>
      <c r="C354" s="444">
        <v>3</v>
      </c>
      <c r="D354" s="444">
        <v>1</v>
      </c>
      <c r="E354" s="444"/>
      <c r="F354" s="444">
        <v>2</v>
      </c>
      <c r="G354" s="444">
        <v>2</v>
      </c>
      <c r="H354" s="444"/>
      <c r="I354" s="444"/>
      <c r="J354" s="444"/>
      <c r="K354" s="91"/>
    </row>
    <row r="355" spans="1:11" customFormat="1" ht="24.75" hidden="1" customHeight="1" x14ac:dyDescent="0.25">
      <c r="A355" s="91">
        <v>4</v>
      </c>
      <c r="B355" s="92" t="s">
        <v>188</v>
      </c>
      <c r="C355" s="444">
        <v>6</v>
      </c>
      <c r="D355" s="444">
        <v>1</v>
      </c>
      <c r="E355" s="444">
        <v>2</v>
      </c>
      <c r="F355" s="444">
        <v>3</v>
      </c>
      <c r="G355" s="444">
        <v>3</v>
      </c>
      <c r="H355" s="444">
        <v>2</v>
      </c>
      <c r="I355" s="444"/>
      <c r="J355" s="444"/>
      <c r="K355" s="91"/>
    </row>
    <row r="356" spans="1:11" customFormat="1" ht="24.75" hidden="1" customHeight="1" x14ac:dyDescent="0.25">
      <c r="A356" s="91">
        <v>5</v>
      </c>
      <c r="B356" s="92" t="s">
        <v>189</v>
      </c>
      <c r="C356" s="444">
        <v>3</v>
      </c>
      <c r="D356" s="444"/>
      <c r="E356" s="444">
        <v>2</v>
      </c>
      <c r="F356" s="444">
        <v>1</v>
      </c>
      <c r="G356" s="444">
        <v>1</v>
      </c>
      <c r="H356" s="444">
        <v>2</v>
      </c>
      <c r="I356" s="444"/>
      <c r="J356" s="444"/>
      <c r="K356" s="91"/>
    </row>
    <row r="357" spans="1:11" customFormat="1" ht="24.75" hidden="1" customHeight="1" x14ac:dyDescent="0.25">
      <c r="A357" s="91">
        <v>6</v>
      </c>
      <c r="B357" s="92" t="s">
        <v>163</v>
      </c>
      <c r="C357" s="444">
        <v>4</v>
      </c>
      <c r="D357" s="444">
        <v>1</v>
      </c>
      <c r="E357" s="444">
        <v>1</v>
      </c>
      <c r="F357" s="444">
        <v>2</v>
      </c>
      <c r="G357" s="444">
        <v>2</v>
      </c>
      <c r="H357" s="444">
        <v>1</v>
      </c>
      <c r="I357" s="444"/>
      <c r="J357" s="444"/>
      <c r="K357" s="91"/>
    </row>
    <row r="358" spans="1:11" customFormat="1" ht="24.75" hidden="1" customHeight="1" x14ac:dyDescent="0.25">
      <c r="A358" s="91">
        <v>7</v>
      </c>
      <c r="B358" s="92" t="s">
        <v>190</v>
      </c>
      <c r="C358" s="444">
        <v>3</v>
      </c>
      <c r="D358" s="444">
        <v>1</v>
      </c>
      <c r="E358" s="444"/>
      <c r="F358" s="444">
        <v>2</v>
      </c>
      <c r="G358" s="444">
        <v>2</v>
      </c>
      <c r="H358" s="444"/>
      <c r="I358" s="444"/>
      <c r="J358" s="444"/>
      <c r="K358" s="91"/>
    </row>
    <row r="359" spans="1:11" customFormat="1" ht="24.75" hidden="1" customHeight="1" x14ac:dyDescent="0.25">
      <c r="A359" s="91">
        <v>8</v>
      </c>
      <c r="B359" s="92" t="s">
        <v>164</v>
      </c>
      <c r="C359" s="444">
        <v>5</v>
      </c>
      <c r="D359" s="444">
        <v>1</v>
      </c>
      <c r="E359" s="444">
        <v>1</v>
      </c>
      <c r="F359" s="444">
        <v>3</v>
      </c>
      <c r="G359" s="444">
        <v>3</v>
      </c>
      <c r="H359" s="444">
        <v>1</v>
      </c>
      <c r="I359" s="444"/>
      <c r="J359" s="444"/>
      <c r="K359" s="91"/>
    </row>
    <row r="360" spans="1:11" customFormat="1" ht="24.75" hidden="1" customHeight="1" x14ac:dyDescent="0.25">
      <c r="A360" s="91">
        <v>9</v>
      </c>
      <c r="B360" s="92" t="s">
        <v>191</v>
      </c>
      <c r="C360" s="444">
        <v>2</v>
      </c>
      <c r="D360" s="444">
        <v>1</v>
      </c>
      <c r="E360" s="444"/>
      <c r="F360" s="444">
        <v>1</v>
      </c>
      <c r="G360" s="444">
        <v>1</v>
      </c>
      <c r="H360" s="444"/>
      <c r="I360" s="444"/>
      <c r="J360" s="444"/>
      <c r="K360" s="91"/>
    </row>
    <row r="361" spans="1:11" customFormat="1" ht="24.75" hidden="1" customHeight="1" x14ac:dyDescent="0.25">
      <c r="A361" s="91">
        <v>10</v>
      </c>
      <c r="B361" s="92" t="s">
        <v>165</v>
      </c>
      <c r="C361" s="444">
        <v>3</v>
      </c>
      <c r="D361" s="444">
        <v>1</v>
      </c>
      <c r="E361" s="444">
        <v>1</v>
      </c>
      <c r="F361" s="444">
        <v>1</v>
      </c>
      <c r="G361" s="444">
        <v>1</v>
      </c>
      <c r="H361" s="444">
        <v>1</v>
      </c>
      <c r="I361" s="444"/>
      <c r="J361" s="444"/>
      <c r="K361" s="91"/>
    </row>
    <row r="362" spans="1:11" customFormat="1" ht="24.75" hidden="1" customHeight="1" x14ac:dyDescent="0.25">
      <c r="A362" s="91">
        <v>11</v>
      </c>
      <c r="B362" s="92" t="s">
        <v>192</v>
      </c>
      <c r="C362" s="444">
        <v>5</v>
      </c>
      <c r="D362" s="444"/>
      <c r="E362" s="444">
        <v>1</v>
      </c>
      <c r="F362" s="444">
        <v>4</v>
      </c>
      <c r="G362" s="444">
        <v>4</v>
      </c>
      <c r="H362" s="444">
        <v>1</v>
      </c>
      <c r="I362" s="444"/>
      <c r="J362" s="444"/>
      <c r="K362" s="91"/>
    </row>
    <row r="363" spans="1:11" customFormat="1" ht="24.75" hidden="1" customHeight="1" x14ac:dyDescent="0.25">
      <c r="A363" s="91">
        <v>12</v>
      </c>
      <c r="B363" s="92" t="s">
        <v>193</v>
      </c>
      <c r="C363" s="444">
        <v>4</v>
      </c>
      <c r="D363" s="444">
        <v>1</v>
      </c>
      <c r="E363" s="444">
        <v>1</v>
      </c>
      <c r="F363" s="444">
        <v>2</v>
      </c>
      <c r="G363" s="444">
        <v>2</v>
      </c>
      <c r="H363" s="444">
        <v>1</v>
      </c>
      <c r="I363" s="444"/>
      <c r="J363" s="444"/>
      <c r="K363" s="91"/>
    </row>
    <row r="364" spans="1:11" customFormat="1" ht="24.75" hidden="1" customHeight="1" x14ac:dyDescent="0.25">
      <c r="A364" s="91">
        <v>13</v>
      </c>
      <c r="B364" s="92" t="s">
        <v>166</v>
      </c>
      <c r="C364" s="444">
        <v>4</v>
      </c>
      <c r="D364" s="444">
        <v>1</v>
      </c>
      <c r="E364" s="444">
        <v>1</v>
      </c>
      <c r="F364" s="444">
        <v>2</v>
      </c>
      <c r="G364" s="444">
        <v>2</v>
      </c>
      <c r="H364" s="444">
        <v>1</v>
      </c>
      <c r="I364" s="444"/>
      <c r="J364" s="444"/>
      <c r="K364" s="91"/>
    </row>
    <row r="365" spans="1:11" customFormat="1" ht="24.75" hidden="1" customHeight="1" x14ac:dyDescent="0.25">
      <c r="A365" s="91">
        <v>14</v>
      </c>
      <c r="B365" s="92" t="s">
        <v>167</v>
      </c>
      <c r="C365" s="444">
        <v>5</v>
      </c>
      <c r="D365" s="444">
        <v>1</v>
      </c>
      <c r="E365" s="444"/>
      <c r="F365" s="444">
        <v>4</v>
      </c>
      <c r="G365" s="444">
        <v>4</v>
      </c>
      <c r="H365" s="444"/>
      <c r="I365" s="444"/>
      <c r="J365" s="444"/>
      <c r="K365" s="91"/>
    </row>
    <row r="366" spans="1:11" customFormat="1" ht="24.75" hidden="1" customHeight="1" x14ac:dyDescent="0.25">
      <c r="A366" s="91">
        <v>15</v>
      </c>
      <c r="B366" s="92" t="s">
        <v>168</v>
      </c>
      <c r="C366" s="444">
        <v>2</v>
      </c>
      <c r="D366" s="444">
        <v>1</v>
      </c>
      <c r="E366" s="444"/>
      <c r="F366" s="444">
        <v>1</v>
      </c>
      <c r="G366" s="444">
        <v>1</v>
      </c>
      <c r="H366" s="444"/>
      <c r="I366" s="444"/>
      <c r="J366" s="444"/>
      <c r="K366" s="91"/>
    </row>
    <row r="367" spans="1:11" customFormat="1" ht="24.75" hidden="1" customHeight="1" x14ac:dyDescent="0.25">
      <c r="A367" s="91">
        <v>16</v>
      </c>
      <c r="B367" s="92" t="s">
        <v>169</v>
      </c>
      <c r="C367" s="444">
        <v>5</v>
      </c>
      <c r="D367" s="444">
        <v>1</v>
      </c>
      <c r="E367" s="444"/>
      <c r="F367" s="444">
        <v>4</v>
      </c>
      <c r="G367" s="444">
        <v>4</v>
      </c>
      <c r="H367" s="444"/>
      <c r="I367" s="444"/>
      <c r="J367" s="444"/>
      <c r="K367" s="91"/>
    </row>
    <row r="368" spans="1:11" customFormat="1" ht="24.75" hidden="1" customHeight="1" x14ac:dyDescent="0.25">
      <c r="A368" s="91">
        <v>17</v>
      </c>
      <c r="B368" s="92" t="s">
        <v>194</v>
      </c>
      <c r="C368" s="444">
        <v>5</v>
      </c>
      <c r="D368" s="444"/>
      <c r="E368" s="444">
        <v>1</v>
      </c>
      <c r="F368" s="444">
        <v>4</v>
      </c>
      <c r="G368" s="444">
        <v>4</v>
      </c>
      <c r="H368" s="444">
        <v>1</v>
      </c>
      <c r="I368" s="444"/>
      <c r="J368" s="444"/>
      <c r="K368" s="91"/>
    </row>
    <row r="369" spans="1:11" customFormat="1" ht="24.75" hidden="1" customHeight="1" x14ac:dyDescent="0.25">
      <c r="A369" s="91">
        <v>18</v>
      </c>
      <c r="B369" s="92" t="s">
        <v>170</v>
      </c>
      <c r="C369" s="444">
        <v>4</v>
      </c>
      <c r="D369" s="444">
        <v>1</v>
      </c>
      <c r="E369" s="444"/>
      <c r="F369" s="444">
        <v>3</v>
      </c>
      <c r="G369" s="444">
        <v>3</v>
      </c>
      <c r="H369" s="444"/>
      <c r="I369" s="444"/>
      <c r="J369" s="444"/>
      <c r="K369" s="91"/>
    </row>
    <row r="370" spans="1:11" customFormat="1" ht="24.75" hidden="1" customHeight="1" x14ac:dyDescent="0.25">
      <c r="A370" s="91">
        <v>19</v>
      </c>
      <c r="B370" s="92" t="s">
        <v>171</v>
      </c>
      <c r="C370" s="444">
        <v>3</v>
      </c>
      <c r="D370" s="444">
        <v>1</v>
      </c>
      <c r="E370" s="444"/>
      <c r="F370" s="444">
        <v>2</v>
      </c>
      <c r="G370" s="444">
        <v>2</v>
      </c>
      <c r="H370" s="444"/>
      <c r="I370" s="444"/>
      <c r="J370" s="444"/>
      <c r="K370" s="91"/>
    </row>
    <row r="371" spans="1:11" customFormat="1" ht="24.75" hidden="1" customHeight="1" x14ac:dyDescent="0.25">
      <c r="A371" s="91">
        <v>20</v>
      </c>
      <c r="B371" s="92" t="s">
        <v>195</v>
      </c>
      <c r="C371" s="444">
        <v>6</v>
      </c>
      <c r="D371" s="444"/>
      <c r="E371" s="444">
        <v>1</v>
      </c>
      <c r="F371" s="444">
        <v>5</v>
      </c>
      <c r="G371" s="444">
        <v>5</v>
      </c>
      <c r="H371" s="444">
        <v>1</v>
      </c>
      <c r="I371" s="444"/>
      <c r="J371" s="444"/>
      <c r="K371" s="91"/>
    </row>
    <row r="372" spans="1:11" customFormat="1" ht="24.75" hidden="1" customHeight="1" x14ac:dyDescent="0.25">
      <c r="A372" s="91">
        <v>21</v>
      </c>
      <c r="B372" s="92" t="s">
        <v>172</v>
      </c>
      <c r="C372" s="444">
        <v>6</v>
      </c>
      <c r="D372" s="444">
        <v>1</v>
      </c>
      <c r="E372" s="444"/>
      <c r="F372" s="444">
        <v>5</v>
      </c>
      <c r="G372" s="444">
        <v>5</v>
      </c>
      <c r="H372" s="444"/>
      <c r="I372" s="444"/>
      <c r="J372" s="444"/>
      <c r="K372" s="91"/>
    </row>
    <row r="373" spans="1:11" customFormat="1" ht="24.75" hidden="1" customHeight="1" x14ac:dyDescent="0.25">
      <c r="A373" s="91">
        <v>22</v>
      </c>
      <c r="B373" s="92" t="s">
        <v>196</v>
      </c>
      <c r="C373" s="444">
        <v>3</v>
      </c>
      <c r="D373" s="444">
        <v>1</v>
      </c>
      <c r="E373" s="444"/>
      <c r="F373" s="444">
        <v>2</v>
      </c>
      <c r="G373" s="444">
        <v>2</v>
      </c>
      <c r="H373" s="444"/>
      <c r="I373" s="444"/>
      <c r="J373" s="444"/>
      <c r="K373" s="91"/>
    </row>
    <row r="374" spans="1:11" customFormat="1" ht="24.75" hidden="1" customHeight="1" x14ac:dyDescent="0.25">
      <c r="A374" s="91">
        <v>23</v>
      </c>
      <c r="B374" s="92" t="s">
        <v>197</v>
      </c>
      <c r="C374" s="444">
        <v>5</v>
      </c>
      <c r="D374" s="444">
        <v>1</v>
      </c>
      <c r="E374" s="444"/>
      <c r="F374" s="444">
        <v>4</v>
      </c>
      <c r="G374" s="444">
        <v>4</v>
      </c>
      <c r="H374" s="444"/>
      <c r="I374" s="444"/>
      <c r="J374" s="444"/>
      <c r="K374" s="91"/>
    </row>
    <row r="375" spans="1:11" customFormat="1" ht="24.75" hidden="1" customHeight="1" x14ac:dyDescent="0.25">
      <c r="A375" s="91">
        <v>24</v>
      </c>
      <c r="B375" s="92" t="s">
        <v>198</v>
      </c>
      <c r="C375" s="444">
        <v>2</v>
      </c>
      <c r="D375" s="444">
        <v>1</v>
      </c>
      <c r="E375" s="444"/>
      <c r="F375" s="444">
        <v>1</v>
      </c>
      <c r="G375" s="444">
        <v>1</v>
      </c>
      <c r="H375" s="444"/>
      <c r="I375" s="444"/>
      <c r="J375" s="444"/>
      <c r="K375" s="91"/>
    </row>
    <row r="376" spans="1:11" customFormat="1" ht="24.75" hidden="1" customHeight="1" x14ac:dyDescent="0.25">
      <c r="A376" s="91">
        <v>25</v>
      </c>
      <c r="B376" s="92" t="s">
        <v>173</v>
      </c>
      <c r="C376" s="444">
        <v>3</v>
      </c>
      <c r="D376" s="444"/>
      <c r="E376" s="444">
        <v>1</v>
      </c>
      <c r="F376" s="444">
        <v>2</v>
      </c>
      <c r="G376" s="444">
        <v>2</v>
      </c>
      <c r="H376" s="444">
        <v>1</v>
      </c>
      <c r="I376" s="444"/>
      <c r="J376" s="444"/>
      <c r="K376" s="91"/>
    </row>
    <row r="377" spans="1:11" customFormat="1" ht="24.75" hidden="1" customHeight="1" x14ac:dyDescent="0.25">
      <c r="A377" s="91">
        <v>26</v>
      </c>
      <c r="B377" s="92" t="s">
        <v>186</v>
      </c>
      <c r="C377" s="444">
        <v>4</v>
      </c>
      <c r="D377" s="444"/>
      <c r="E377" s="444">
        <v>2</v>
      </c>
      <c r="F377" s="444">
        <v>2</v>
      </c>
      <c r="G377" s="444">
        <v>2</v>
      </c>
      <c r="H377" s="444">
        <v>2</v>
      </c>
      <c r="I377" s="444"/>
      <c r="J377" s="444"/>
      <c r="K377" s="91"/>
    </row>
    <row r="378" spans="1:11" customFormat="1" ht="24.75" hidden="1" customHeight="1" x14ac:dyDescent="0.25">
      <c r="A378" s="91">
        <v>27</v>
      </c>
      <c r="B378" s="92" t="s">
        <v>174</v>
      </c>
      <c r="C378" s="444">
        <v>4</v>
      </c>
      <c r="D378" s="444">
        <v>1</v>
      </c>
      <c r="E378" s="444"/>
      <c r="F378" s="444">
        <v>3</v>
      </c>
      <c r="G378" s="444">
        <v>3</v>
      </c>
      <c r="H378" s="444"/>
      <c r="I378" s="444"/>
      <c r="J378" s="444"/>
      <c r="K378" s="91"/>
    </row>
    <row r="379" spans="1:11" customFormat="1" ht="24.75" hidden="1" customHeight="1" x14ac:dyDescent="0.25">
      <c r="A379" s="91">
        <v>28</v>
      </c>
      <c r="B379" s="92" t="s">
        <v>175</v>
      </c>
      <c r="C379" s="444">
        <v>2</v>
      </c>
      <c r="D379" s="444">
        <v>1</v>
      </c>
      <c r="E379" s="444"/>
      <c r="F379" s="444">
        <v>1</v>
      </c>
      <c r="G379" s="444">
        <v>1</v>
      </c>
      <c r="H379" s="444"/>
      <c r="I379" s="444"/>
      <c r="J379" s="444"/>
      <c r="K379" s="91"/>
    </row>
    <row r="380" spans="1:11" customFormat="1" ht="24.75" hidden="1" customHeight="1" x14ac:dyDescent="0.25">
      <c r="A380" s="91">
        <v>29</v>
      </c>
      <c r="B380" s="92" t="s">
        <v>199</v>
      </c>
      <c r="C380" s="444">
        <v>4</v>
      </c>
      <c r="D380" s="444"/>
      <c r="E380" s="444">
        <v>2</v>
      </c>
      <c r="F380" s="444">
        <v>2</v>
      </c>
      <c r="G380" s="444">
        <v>2</v>
      </c>
      <c r="H380" s="444">
        <v>2</v>
      </c>
      <c r="I380" s="444"/>
      <c r="J380" s="444"/>
      <c r="K380" s="91"/>
    </row>
    <row r="381" spans="1:11" customFormat="1" ht="24.75" hidden="1" customHeight="1" x14ac:dyDescent="0.25">
      <c r="A381" s="91">
        <v>30</v>
      </c>
      <c r="B381" s="92" t="s">
        <v>176</v>
      </c>
      <c r="C381" s="444">
        <v>5</v>
      </c>
      <c r="D381" s="444">
        <v>1</v>
      </c>
      <c r="E381" s="444">
        <v>1</v>
      </c>
      <c r="F381" s="444">
        <v>3</v>
      </c>
      <c r="G381" s="444">
        <v>3</v>
      </c>
      <c r="H381" s="444">
        <v>1</v>
      </c>
      <c r="I381" s="444"/>
      <c r="J381" s="444"/>
      <c r="K381" s="91"/>
    </row>
    <row r="382" spans="1:11" customFormat="1" ht="24.75" hidden="1" customHeight="1" x14ac:dyDescent="0.25">
      <c r="A382" s="91">
        <v>31</v>
      </c>
      <c r="B382" s="92" t="s">
        <v>177</v>
      </c>
      <c r="C382" s="444">
        <v>4</v>
      </c>
      <c r="D382" s="444">
        <v>1</v>
      </c>
      <c r="E382" s="444"/>
      <c r="F382" s="444">
        <v>3</v>
      </c>
      <c r="G382" s="444">
        <v>3</v>
      </c>
      <c r="H382" s="444"/>
      <c r="I382" s="444"/>
      <c r="J382" s="444"/>
      <c r="K382" s="91"/>
    </row>
    <row r="383" spans="1:11" customFormat="1" ht="24.75" hidden="1" customHeight="1" x14ac:dyDescent="0.25">
      <c r="A383" s="91">
        <v>32</v>
      </c>
      <c r="B383" s="92" t="s">
        <v>178</v>
      </c>
      <c r="C383" s="444">
        <v>3</v>
      </c>
      <c r="D383" s="444">
        <v>1</v>
      </c>
      <c r="E383" s="444"/>
      <c r="F383" s="444">
        <v>2</v>
      </c>
      <c r="G383" s="444">
        <v>2</v>
      </c>
      <c r="H383" s="444"/>
      <c r="I383" s="444"/>
      <c r="J383" s="444"/>
      <c r="K383" s="91"/>
    </row>
    <row r="384" spans="1:11" customFormat="1" ht="24.75" hidden="1" customHeight="1" x14ac:dyDescent="0.25">
      <c r="A384" s="91">
        <v>33</v>
      </c>
      <c r="B384" s="92" t="s">
        <v>200</v>
      </c>
      <c r="C384" s="444">
        <v>3</v>
      </c>
      <c r="D384" s="444">
        <v>1</v>
      </c>
      <c r="E384" s="444"/>
      <c r="F384" s="444">
        <v>2</v>
      </c>
      <c r="G384" s="444">
        <v>2</v>
      </c>
      <c r="H384" s="444"/>
      <c r="I384" s="444"/>
      <c r="J384" s="444"/>
      <c r="K384" s="91"/>
    </row>
    <row r="385" spans="1:12" customFormat="1" ht="24.75" hidden="1" customHeight="1" x14ac:dyDescent="0.25">
      <c r="A385" s="91">
        <v>34</v>
      </c>
      <c r="B385" s="92" t="s">
        <v>179</v>
      </c>
      <c r="C385" s="444">
        <v>4</v>
      </c>
      <c r="D385" s="444">
        <v>1</v>
      </c>
      <c r="E385" s="444"/>
      <c r="F385" s="444">
        <v>3</v>
      </c>
      <c r="G385" s="444">
        <v>3</v>
      </c>
      <c r="H385" s="444"/>
      <c r="I385" s="444"/>
      <c r="J385" s="444"/>
      <c r="K385" s="91"/>
    </row>
    <row r="386" spans="1:12" customFormat="1" ht="24.75" hidden="1" customHeight="1" x14ac:dyDescent="0.25">
      <c r="A386" s="91">
        <v>35</v>
      </c>
      <c r="B386" s="92" t="s">
        <v>180</v>
      </c>
      <c r="C386" s="444">
        <v>2</v>
      </c>
      <c r="D386" s="444">
        <v>1</v>
      </c>
      <c r="E386" s="444"/>
      <c r="F386" s="444">
        <v>1</v>
      </c>
      <c r="G386" s="444">
        <v>1</v>
      </c>
      <c r="H386" s="444"/>
      <c r="I386" s="444"/>
      <c r="J386" s="444"/>
      <c r="K386" s="91"/>
    </row>
    <row r="387" spans="1:12" customFormat="1" ht="24.75" hidden="1" customHeight="1" x14ac:dyDescent="0.25">
      <c r="A387" s="91">
        <v>36</v>
      </c>
      <c r="B387" s="92" t="s">
        <v>201</v>
      </c>
      <c r="C387" s="444">
        <v>4</v>
      </c>
      <c r="D387" s="444"/>
      <c r="E387" s="444">
        <v>1</v>
      </c>
      <c r="F387" s="444">
        <v>3</v>
      </c>
      <c r="G387" s="444">
        <v>3</v>
      </c>
      <c r="H387" s="444">
        <v>1</v>
      </c>
      <c r="I387" s="444"/>
      <c r="J387" s="444"/>
      <c r="K387" s="91"/>
    </row>
    <row r="388" spans="1:12" customFormat="1" ht="24.75" hidden="1" customHeight="1" x14ac:dyDescent="0.25">
      <c r="A388" s="91">
        <v>37</v>
      </c>
      <c r="B388" s="92" t="s">
        <v>202</v>
      </c>
      <c r="C388" s="444">
        <v>3</v>
      </c>
      <c r="D388" s="444">
        <v>1</v>
      </c>
      <c r="E388" s="444"/>
      <c r="F388" s="444">
        <v>2</v>
      </c>
      <c r="G388" s="444">
        <v>2</v>
      </c>
      <c r="H388" s="444"/>
      <c r="I388" s="444"/>
      <c r="J388" s="444"/>
      <c r="K388" s="91"/>
    </row>
    <row r="389" spans="1:12" customFormat="1" ht="139.5" customHeight="1" x14ac:dyDescent="0.25">
      <c r="A389" s="91"/>
      <c r="B389" s="79" t="s">
        <v>672</v>
      </c>
      <c r="C389" s="445">
        <v>1128</v>
      </c>
      <c r="D389" s="445">
        <v>857</v>
      </c>
      <c r="E389" s="445">
        <v>271</v>
      </c>
      <c r="F389" s="445">
        <v>0</v>
      </c>
      <c r="G389" s="446" t="s">
        <v>974</v>
      </c>
      <c r="H389" s="446" t="s">
        <v>975</v>
      </c>
      <c r="I389" s="446" t="s">
        <v>976</v>
      </c>
      <c r="J389" s="446" t="s">
        <v>977</v>
      </c>
      <c r="K389" s="446" t="s">
        <v>977</v>
      </c>
      <c r="L389" s="439"/>
    </row>
  </sheetData>
  <mergeCells count="10">
    <mergeCell ref="A7:B7"/>
    <mergeCell ref="B31:B35"/>
    <mergeCell ref="A1:K1"/>
    <mergeCell ref="A2:K2"/>
    <mergeCell ref="A3:K3"/>
    <mergeCell ref="A5:A6"/>
    <mergeCell ref="B5:B6"/>
    <mergeCell ref="C5:C6"/>
    <mergeCell ref="D5:F5"/>
    <mergeCell ref="G5:K5"/>
  </mergeCells>
  <pageMargins left="0.45" right="0.45" top="0.75" bottom="0.75" header="0.3" footer="0.3"/>
  <pageSetup paperSize="9" scale="85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Phụ lục 2.1 </vt:lpstr>
      <vt:lpstr>Phụ lục 2.2</vt:lpstr>
      <vt:lpstr>Phụ lục 2.3</vt:lpstr>
      <vt:lpstr>Pl IV</vt:lpstr>
      <vt:lpstr>Phụ lục 2.5</vt:lpstr>
      <vt:lpstr>pl VI</vt:lpstr>
      <vt:lpstr>'Phụ lục 2.1 '!Print_Area</vt:lpstr>
      <vt:lpstr>'Phụ lục 2.2'!Print_Area</vt:lpstr>
      <vt:lpstr>'Phụ lục 2.5'!Print_Area</vt:lpstr>
      <vt:lpstr>'Pl IV'!Print_Area</vt:lpstr>
      <vt:lpstr>'Phụ lục 2.1 '!Print_Titles</vt:lpstr>
      <vt:lpstr>'Phụ lục 2.2'!Print_Titles</vt:lpstr>
      <vt:lpstr>'Phụ lục 2.5'!Print_Titles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2025-05-08T06:02:11Z</cp:lastPrinted>
  <dcterms:created xsi:type="dcterms:W3CDTF">2025-04-12T03:51:55Z</dcterms:created>
  <dcterms:modified xsi:type="dcterms:W3CDTF">2025-05-08T06:02:14Z</dcterms:modified>
</cp:coreProperties>
</file>