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NĂM 2025\SXĐVHC2025\Long An\Trình UBTVQH\"/>
    </mc:Choice>
  </mc:AlternateContent>
  <bookViews>
    <workbookView xWindow="-120" yWindow="-120" windowWidth="20730" windowHeight="11160"/>
  </bookViews>
  <sheets>
    <sheet name="Phụ lục 2.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9" i="2" l="1"/>
  <c r="K308" i="2"/>
  <c r="J306" i="2"/>
  <c r="K306" i="2" s="1"/>
  <c r="H306" i="2"/>
  <c r="I306" i="2" s="1"/>
  <c r="K305" i="2"/>
  <c r="J303" i="2"/>
  <c r="K303" i="2" s="1"/>
  <c r="H303" i="2"/>
  <c r="I303" i="2" s="1"/>
  <c r="K302" i="2"/>
  <c r="E301" i="2"/>
  <c r="J300" i="2"/>
  <c r="K300" i="2" s="1"/>
  <c r="H300" i="2"/>
  <c r="I300" i="2" s="1"/>
  <c r="K299" i="2"/>
  <c r="J297" i="2"/>
  <c r="K297" i="2" s="1"/>
  <c r="E297" i="2"/>
  <c r="H297" i="2" s="1"/>
  <c r="I297" i="2" s="1"/>
  <c r="K296" i="2"/>
  <c r="F294" i="2"/>
  <c r="J293" i="2" s="1"/>
  <c r="K293" i="2" s="1"/>
  <c r="E294" i="2"/>
  <c r="H293" i="2"/>
  <c r="I293" i="2" s="1"/>
  <c r="K292" i="2"/>
  <c r="J291" i="2"/>
  <c r="K291" i="2" s="1"/>
  <c r="H291" i="2"/>
  <c r="I291" i="2" s="1"/>
  <c r="K290" i="2"/>
  <c r="J288" i="2"/>
  <c r="K288" i="2" s="1"/>
  <c r="H288" i="2"/>
  <c r="I288" i="2" s="1"/>
  <c r="K287" i="2"/>
  <c r="J286" i="2"/>
  <c r="K286" i="2" s="1"/>
  <c r="H286" i="2"/>
  <c r="I286" i="2" s="1"/>
  <c r="K285" i="2"/>
  <c r="F285" i="2"/>
  <c r="E285" i="2"/>
  <c r="F284" i="2"/>
  <c r="E284" i="2"/>
  <c r="H284" i="2" s="1"/>
  <c r="I284" i="2" s="1"/>
  <c r="K283" i="2"/>
  <c r="F283" i="2"/>
  <c r="E283" i="2"/>
  <c r="J282" i="2"/>
  <c r="K282" i="2" s="1"/>
  <c r="E282" i="2"/>
  <c r="H282" i="2" s="1"/>
  <c r="I282" i="2" s="1"/>
  <c r="K281" i="2"/>
  <c r="K280" i="2"/>
  <c r="K279" i="2"/>
  <c r="J279" i="2"/>
  <c r="H279" i="2"/>
  <c r="I279" i="2" s="1"/>
  <c r="K278" i="2"/>
  <c r="J277" i="2"/>
  <c r="K277" i="2" s="1"/>
  <c r="H277" i="2"/>
  <c r="I277" i="2" s="1"/>
  <c r="K276" i="2"/>
  <c r="J275" i="2"/>
  <c r="K275" i="2" s="1"/>
  <c r="H275" i="2"/>
  <c r="I275" i="2" s="1"/>
  <c r="K274" i="2"/>
  <c r="J273" i="2"/>
  <c r="K273" i="2" s="1"/>
  <c r="E273" i="2"/>
  <c r="H273" i="2" s="1"/>
  <c r="I273" i="2" s="1"/>
  <c r="K272" i="2"/>
  <c r="F272" i="2"/>
  <c r="J271" i="2" s="1"/>
  <c r="K271" i="2" s="1"/>
  <c r="E272" i="2"/>
  <c r="H271" i="2" s="1"/>
  <c r="I271" i="2" s="1"/>
  <c r="A271" i="2"/>
  <c r="A273" i="2" s="1"/>
  <c r="A275" i="2" s="1"/>
  <c r="A277" i="2" s="1"/>
  <c r="A279" i="2" s="1"/>
  <c r="A282" i="2" s="1"/>
  <c r="A284" i="2" s="1"/>
  <c r="A286" i="2" s="1"/>
  <c r="A288" i="2" s="1"/>
  <c r="A291" i="2" s="1"/>
  <c r="A293" i="2" s="1"/>
  <c r="A297" i="2" s="1"/>
  <c r="K270" i="2"/>
  <c r="K267" i="2"/>
  <c r="E267" i="2"/>
  <c r="J266" i="2"/>
  <c r="K266" i="2" s="1"/>
  <c r="F266" i="2"/>
  <c r="E266" i="2"/>
  <c r="K265" i="2"/>
  <c r="K264" i="2"/>
  <c r="K263" i="2"/>
  <c r="J262" i="2"/>
  <c r="K262" i="2" s="1"/>
  <c r="H262" i="2"/>
  <c r="I262" i="2" s="1"/>
  <c r="K261" i="2"/>
  <c r="J260" i="2"/>
  <c r="K260" i="2" s="1"/>
  <c r="H260" i="2"/>
  <c r="I260" i="2" s="1"/>
  <c r="K259" i="2"/>
  <c r="K258" i="2"/>
  <c r="F258" i="2"/>
  <c r="K257" i="2"/>
  <c r="F257" i="2"/>
  <c r="J256" i="2" s="1"/>
  <c r="K256" i="2" s="1"/>
  <c r="H256" i="2"/>
  <c r="I256" i="2" s="1"/>
  <c r="K255" i="2"/>
  <c r="K253" i="2"/>
  <c r="J253" i="2"/>
  <c r="H253" i="2"/>
  <c r="I253" i="2" s="1"/>
  <c r="K252" i="2"/>
  <c r="J250" i="2"/>
  <c r="K250" i="2" s="1"/>
  <c r="H250" i="2"/>
  <c r="I250" i="2" s="1"/>
  <c r="J248" i="2"/>
  <c r="K248" i="2" s="1"/>
  <c r="H248" i="2"/>
  <c r="I248" i="2" s="1"/>
  <c r="K247" i="2"/>
  <c r="K246" i="2"/>
  <c r="J245" i="2"/>
  <c r="K245" i="2" s="1"/>
  <c r="H245" i="2"/>
  <c r="I245" i="2" s="1"/>
  <c r="K244" i="2"/>
  <c r="J243" i="2"/>
  <c r="K243" i="2" s="1"/>
  <c r="H243" i="2"/>
  <c r="I243" i="2" s="1"/>
  <c r="K242" i="2"/>
  <c r="J241" i="2"/>
  <c r="K241" i="2" s="1"/>
  <c r="H241" i="2"/>
  <c r="I241" i="2" s="1"/>
  <c r="K240" i="2"/>
  <c r="J239" i="2"/>
  <c r="K239" i="2" s="1"/>
  <c r="H239" i="2"/>
  <c r="I239" i="2" s="1"/>
  <c r="K238" i="2"/>
  <c r="J237" i="2"/>
  <c r="K237" i="2" s="1"/>
  <c r="H237" i="2"/>
  <c r="I237" i="2" s="1"/>
  <c r="K236" i="2"/>
  <c r="K235" i="2"/>
  <c r="J234" i="2"/>
  <c r="K234" i="2" s="1"/>
  <c r="H234" i="2"/>
  <c r="I234" i="2" s="1"/>
  <c r="K233" i="2"/>
  <c r="J232" i="2"/>
  <c r="K232" i="2" s="1"/>
  <c r="I232" i="2"/>
  <c r="H232" i="2"/>
  <c r="K231" i="2"/>
  <c r="J230" i="2"/>
  <c r="K230" i="2" s="1"/>
  <c r="H230" i="2"/>
  <c r="I230" i="2" s="1"/>
  <c r="K229" i="2"/>
  <c r="J228" i="2"/>
  <c r="K228" i="2" s="1"/>
  <c r="H228" i="2"/>
  <c r="I228" i="2" s="1"/>
  <c r="K226" i="2"/>
  <c r="J226" i="2"/>
  <c r="H226" i="2"/>
  <c r="I226" i="2" s="1"/>
  <c r="J221" i="2"/>
  <c r="K221" i="2" s="1"/>
  <c r="H221" i="2"/>
  <c r="I221" i="2" s="1"/>
  <c r="F220" i="2"/>
  <c r="J218" i="2" s="1"/>
  <c r="K218" i="2" s="1"/>
  <c r="E220" i="2"/>
  <c r="F215" i="2"/>
  <c r="E215" i="2"/>
  <c r="H212" i="2" s="1"/>
  <c r="I212" i="2" s="1"/>
  <c r="J212" i="2"/>
  <c r="K212" i="2" s="1"/>
  <c r="J206" i="2"/>
  <c r="H206" i="2"/>
  <c r="I206" i="2" s="1"/>
  <c r="G205" i="2"/>
  <c r="J284" i="2" l="1"/>
  <c r="K284" i="2" s="1"/>
  <c r="E205" i="2"/>
  <c r="H266" i="2"/>
  <c r="I266" i="2" s="1"/>
  <c r="J205" i="2"/>
  <c r="K206" i="2"/>
  <c r="F205" i="2"/>
  <c r="H218" i="2"/>
  <c r="I218" i="2" s="1"/>
  <c r="H205" i="2" l="1"/>
  <c r="G6" i="2" l="1"/>
  <c r="E6" i="2"/>
  <c r="H7" i="2" l="1"/>
  <c r="J7" i="2"/>
  <c r="H10" i="2"/>
  <c r="I10" i="2" s="1"/>
  <c r="J10" i="2"/>
  <c r="K10" i="2" s="1"/>
  <c r="H13" i="2"/>
  <c r="I13" i="2" s="1"/>
  <c r="J13" i="2"/>
  <c r="K13" i="2" s="1"/>
  <c r="H16" i="2"/>
  <c r="I16" i="2" s="1"/>
  <c r="J16" i="2"/>
  <c r="K16" i="2" s="1"/>
  <c r="H19" i="2"/>
  <c r="I19" i="2" s="1"/>
  <c r="F21" i="2"/>
  <c r="H24" i="2"/>
  <c r="I24" i="2" s="1"/>
  <c r="F25" i="2"/>
  <c r="F26" i="2"/>
  <c r="F27" i="2"/>
  <c r="F35" i="2" s="1"/>
  <c r="F28" i="2"/>
  <c r="F23" i="2" s="1"/>
  <c r="F31" i="2"/>
  <c r="H31" i="2"/>
  <c r="I31" i="2" s="1"/>
  <c r="H36" i="2"/>
  <c r="I36" i="2" s="1"/>
  <c r="J36" i="2"/>
  <c r="K36" i="2" s="1"/>
  <c r="H39" i="2"/>
  <c r="I39" i="2" s="1"/>
  <c r="J39" i="2"/>
  <c r="K39" i="2" s="1"/>
  <c r="H43" i="2"/>
  <c r="I43" i="2" s="1"/>
  <c r="J43" i="2"/>
  <c r="K43" i="2" s="1"/>
  <c r="H46" i="2"/>
  <c r="I46" i="2" s="1"/>
  <c r="J46" i="2"/>
  <c r="K46" i="2" s="1"/>
  <c r="H49" i="2"/>
  <c r="I49" i="2" s="1"/>
  <c r="J49" i="2"/>
  <c r="K49" i="2" s="1"/>
  <c r="H52" i="2"/>
  <c r="I52" i="2" s="1"/>
  <c r="F53" i="2"/>
  <c r="J52" i="2" s="1"/>
  <c r="K52" i="2" s="1"/>
  <c r="H55" i="2"/>
  <c r="I55" i="2" s="1"/>
  <c r="J55" i="2"/>
  <c r="K55" i="2" s="1"/>
  <c r="H58" i="2"/>
  <c r="I58" i="2" s="1"/>
  <c r="J58" i="2"/>
  <c r="K58" i="2" s="1"/>
  <c r="H61" i="2"/>
  <c r="I61" i="2" s="1"/>
  <c r="J61" i="2"/>
  <c r="K61" i="2" s="1"/>
  <c r="H64" i="2"/>
  <c r="J64" i="2"/>
  <c r="H65" i="2"/>
  <c r="I65" i="2" s="1"/>
  <c r="J65" i="2"/>
  <c r="K65" i="2" s="1"/>
  <c r="H68" i="2"/>
  <c r="I68" i="2" s="1"/>
  <c r="J68" i="2"/>
  <c r="K68" i="2" s="1"/>
  <c r="H71" i="2"/>
  <c r="I71" i="2" s="1"/>
  <c r="J71" i="2"/>
  <c r="K71" i="2" s="1"/>
  <c r="H74" i="2"/>
  <c r="I74" i="2" s="1"/>
  <c r="J74" i="2"/>
  <c r="K74" i="2" s="1"/>
  <c r="H77" i="2"/>
  <c r="I77" i="2"/>
  <c r="F78" i="2"/>
  <c r="F79" i="2"/>
  <c r="F80" i="2"/>
  <c r="H81" i="2"/>
  <c r="I81" i="2" s="1"/>
  <c r="J81" i="2"/>
  <c r="K81" i="2" s="1"/>
  <c r="H83" i="2"/>
  <c r="I83" i="2" s="1"/>
  <c r="J83" i="2"/>
  <c r="K83" i="2" s="1"/>
  <c r="H87" i="2"/>
  <c r="I87" i="2" s="1"/>
  <c r="J87" i="2"/>
  <c r="K87" i="2" s="1"/>
  <c r="H90" i="2"/>
  <c r="I90" i="2" s="1"/>
  <c r="J90" i="2"/>
  <c r="K90" i="2" s="1"/>
  <c r="H93" i="2"/>
  <c r="I93" i="2" s="1"/>
  <c r="J93" i="2"/>
  <c r="K93" i="2" s="1"/>
  <c r="H97" i="2"/>
  <c r="I97" i="2" s="1"/>
  <c r="J97" i="2"/>
  <c r="K97" i="2" s="1"/>
  <c r="H100" i="2"/>
  <c r="I100" i="2" s="1"/>
  <c r="J100" i="2"/>
  <c r="K100" i="2" s="1"/>
  <c r="H103" i="2"/>
  <c r="I103" i="2" s="1"/>
  <c r="J103" i="2"/>
  <c r="K103" i="2" s="1"/>
  <c r="H106" i="2"/>
  <c r="I106" i="2" s="1"/>
  <c r="J106" i="2"/>
  <c r="K106" i="2" s="1"/>
  <c r="H109" i="2"/>
  <c r="I109" i="2" s="1"/>
  <c r="J109" i="2"/>
  <c r="K109" i="2" s="1"/>
  <c r="H112" i="2"/>
  <c r="I112" i="2" s="1"/>
  <c r="J112" i="2"/>
  <c r="K112" i="2" s="1"/>
  <c r="F115" i="2"/>
  <c r="J115" i="2" s="1"/>
  <c r="K115" i="2" s="1"/>
  <c r="H115" i="2"/>
  <c r="I115" i="2" s="1"/>
  <c r="H118" i="2"/>
  <c r="I118" i="2" s="1"/>
  <c r="J118" i="2"/>
  <c r="K118" i="2" s="1"/>
  <c r="H121" i="2"/>
  <c r="I121" i="2" s="1"/>
  <c r="J121" i="2"/>
  <c r="K121" i="2" s="1"/>
  <c r="H124" i="2"/>
  <c r="I124" i="2" s="1"/>
  <c r="J124" i="2"/>
  <c r="K124" i="2" s="1"/>
  <c r="H127" i="2"/>
  <c r="I127" i="2" s="1"/>
  <c r="J127" i="2"/>
  <c r="K127" i="2" s="1"/>
  <c r="H129" i="2"/>
  <c r="I129" i="2" s="1"/>
  <c r="J129" i="2"/>
  <c r="K129" i="2"/>
  <c r="H132" i="2"/>
  <c r="I132" i="2" s="1"/>
  <c r="J132" i="2"/>
  <c r="K132" i="2" s="1"/>
  <c r="H135" i="2"/>
  <c r="I135" i="2" s="1"/>
  <c r="J135" i="2"/>
  <c r="K135" i="2" s="1"/>
  <c r="H138" i="2"/>
  <c r="I138" i="2" s="1"/>
  <c r="J138" i="2"/>
  <c r="K138" i="2" s="1"/>
  <c r="H141" i="2"/>
  <c r="I141" i="2" s="1"/>
  <c r="J141" i="2"/>
  <c r="K141" i="2" s="1"/>
  <c r="H144" i="2"/>
  <c r="I144" i="2" s="1"/>
  <c r="J144" i="2"/>
  <c r="K144" i="2" s="1"/>
  <c r="H146" i="2"/>
  <c r="I146" i="2" s="1"/>
  <c r="J146" i="2"/>
  <c r="K146" i="2" s="1"/>
  <c r="H150" i="2"/>
  <c r="I150" i="2" s="1"/>
  <c r="J150" i="2"/>
  <c r="K150" i="2" s="1"/>
  <c r="H152" i="2"/>
  <c r="I152" i="2" s="1"/>
  <c r="J152" i="2"/>
  <c r="K152" i="2" s="1"/>
  <c r="H155" i="2"/>
  <c r="I155" i="2" s="1"/>
  <c r="J155" i="2"/>
  <c r="K155" i="2" s="1"/>
  <c r="H158" i="2"/>
  <c r="I158" i="2" s="1"/>
  <c r="J158" i="2"/>
  <c r="K158" i="2" s="1"/>
  <c r="H161" i="2"/>
  <c r="I161" i="2" s="1"/>
  <c r="J161" i="2"/>
  <c r="K161" i="2" s="1"/>
  <c r="H164" i="2"/>
  <c r="I164" i="2" s="1"/>
  <c r="J164" i="2"/>
  <c r="K164" i="2" s="1"/>
  <c r="H167" i="2"/>
  <c r="I167" i="2" s="1"/>
  <c r="J167" i="2"/>
  <c r="K167" i="2" s="1"/>
  <c r="H170" i="2"/>
  <c r="I170" i="2" s="1"/>
  <c r="J170" i="2"/>
  <c r="K170" i="2" s="1"/>
  <c r="H174" i="2"/>
  <c r="I174" i="2" s="1"/>
  <c r="J174" i="2"/>
  <c r="K174" i="2" s="1"/>
  <c r="H178" i="2"/>
  <c r="I178" i="2" s="1"/>
  <c r="J178" i="2"/>
  <c r="K178" i="2" s="1"/>
  <c r="H181" i="2"/>
  <c r="I181" i="2" s="1"/>
  <c r="J181" i="2"/>
  <c r="K181" i="2" s="1"/>
  <c r="H184" i="2"/>
  <c r="I184" i="2" s="1"/>
  <c r="J184" i="2"/>
  <c r="K184" i="2" s="1"/>
  <c r="H188" i="2"/>
  <c r="I188" i="2" s="1"/>
  <c r="J188" i="2"/>
  <c r="K188" i="2" s="1"/>
  <c r="H191" i="2"/>
  <c r="I191" i="2" s="1"/>
  <c r="J191" i="2"/>
  <c r="K191" i="2" s="1"/>
  <c r="H197" i="2"/>
  <c r="J197" i="2"/>
  <c r="H198" i="2"/>
  <c r="I198" i="2" s="1"/>
  <c r="J198" i="2"/>
  <c r="K198" i="2" s="1"/>
  <c r="H201" i="2"/>
  <c r="J201" i="2"/>
  <c r="H202" i="2"/>
  <c r="I202" i="2" s="1"/>
  <c r="J202" i="2"/>
  <c r="K202" i="2" s="1"/>
  <c r="H204" i="2"/>
  <c r="J204" i="2"/>
  <c r="F6" i="2" l="1"/>
  <c r="K7" i="2"/>
  <c r="I7" i="2"/>
  <c r="H6" i="2"/>
  <c r="J31" i="2"/>
  <c r="K31" i="2" s="1"/>
  <c r="J77" i="2"/>
  <c r="K77" i="2" s="1"/>
  <c r="J19" i="2"/>
  <c r="K19" i="2" s="1"/>
  <c r="J24" i="2"/>
  <c r="K24" i="2" s="1"/>
  <c r="J6" i="2" l="1"/>
</calcChain>
</file>

<file path=xl/sharedStrings.xml><?xml version="1.0" encoding="utf-8"?>
<sst xmlns="http://schemas.openxmlformats.org/spreadsheetml/2006/main" count="727" uniqueCount="392">
  <si>
    <t>Hiện trạng</t>
  </si>
  <si>
    <t>Diện tích tự nhiên</t>
  </si>
  <si>
    <t>Xã Mỹ Yên</t>
  </si>
  <si>
    <t>Xã Tân Hòa</t>
  </si>
  <si>
    <t>Xã Tân Thành</t>
  </si>
  <si>
    <t>Xã Tân Long</t>
  </si>
  <si>
    <t>Xã Bình Thành</t>
  </si>
  <si>
    <t>Số ĐVHC
 cấp xã giảm</t>
  </si>
  <si>
    <t xml:space="preserve">Quy mô dân số </t>
  </si>
  <si>
    <t>Tên ĐVHC cũ</t>
  </si>
  <si>
    <t>A</t>
  </si>
  <si>
    <t>THỐNG KÊ PHƯƠNG ÁN SẮP XẾP ĐVHC CẤP XÃ NĂM 2025</t>
  </si>
  <si>
    <t>ĐVHC cấp huyện</t>
  </si>
  <si>
    <t xml:space="preserve">TT </t>
  </si>
  <si>
    <t>Tên ĐVHC mới</t>
  </si>
  <si>
    <t>Khu vực miền núi, cùng cao</t>
  </si>
  <si>
    <t>Xã Tân Lập</t>
  </si>
  <si>
    <t>B</t>
  </si>
  <si>
    <t>Huyện Tân Hưng</t>
  </si>
  <si>
    <t>Huyện Vĩnh Hưng</t>
  </si>
  <si>
    <t>Thị xã Kiến Tường</t>
  </si>
  <si>
    <t>Huyện Tân Thạnh</t>
  </si>
  <si>
    <t>Huyện Thạnh Hóa</t>
  </si>
  <si>
    <t>Huyện Thủ Thừa</t>
  </si>
  <si>
    <t>Huyện Đức Huệ</t>
  </si>
  <si>
    <t>Huyện Đức Hòa</t>
  </si>
  <si>
    <t>Huyện Bến Lức</t>
  </si>
  <si>
    <t>Huyện Cần Đước</t>
  </si>
  <si>
    <t>Huyện Cần Giuộc</t>
  </si>
  <si>
    <t>Huyện Tân Trụ</t>
  </si>
  <si>
    <t>Huyện Châu Thành</t>
  </si>
  <si>
    <t>Thành phố Tân An</t>
  </si>
  <si>
    <t>TỈNH LONG AN</t>
  </si>
  <si>
    <t>Xã Hưng Điền</t>
  </si>
  <si>
    <t>Xã Hưng Điền B</t>
  </si>
  <si>
    <t>Xã Hưng Hà</t>
  </si>
  <si>
    <t>Xã Vĩnh Thạnh</t>
  </si>
  <si>
    <t>Xã Vĩnh Châu B</t>
  </si>
  <si>
    <t>Xã Hưng Thạnh</t>
  </si>
  <si>
    <t>Xã Thạnh Hưng</t>
  </si>
  <si>
    <t>Xã Tân Hưng</t>
  </si>
  <si>
    <t>Thị trấn Tân Hưng</t>
  </si>
  <si>
    <t>Xã Vĩnh Lợi</t>
  </si>
  <si>
    <t>Xã Vĩnh Châu</t>
  </si>
  <si>
    <t>Xã Vĩnh Đại</t>
  </si>
  <si>
    <t>Xã Vĩnh Bửu</t>
  </si>
  <si>
    <t>Xã Vĩnh Châu A</t>
  </si>
  <si>
    <t>Xã Tuyên Bình</t>
  </si>
  <si>
    <t>Xã Tuyên Bình Tây</t>
  </si>
  <si>
    <t>Xã Vĩnh Hưng</t>
  </si>
  <si>
    <t>Thị trấn Vĩnh Hưng</t>
  </si>
  <si>
    <t>Xã Khánh Hưng</t>
  </si>
  <si>
    <t>Xã Hưng Điền A</t>
  </si>
  <si>
    <t>Xã Tuyên Thạnh</t>
  </si>
  <si>
    <t xml:space="preserve">Xã Tuyên Thạnh </t>
  </si>
  <si>
    <t xml:space="preserve">Xã Thạnh Hưng </t>
  </si>
  <si>
    <t>Xã Bình Hiệp</t>
  </si>
  <si>
    <t xml:space="preserve">Xã Thạnh Trị </t>
  </si>
  <si>
    <t xml:space="preserve">Xã Bình Tân </t>
  </si>
  <si>
    <t>Xã Bình Hòa Tây</t>
  </si>
  <si>
    <t>Huyện Mộc Hoá</t>
  </si>
  <si>
    <t xml:space="preserve">Xã Bình Hiệp </t>
  </si>
  <si>
    <t>Phường Kiến Tường</t>
  </si>
  <si>
    <t xml:space="preserve">Phường 1 </t>
  </si>
  <si>
    <t>Phường 2</t>
  </si>
  <si>
    <t>Phường 3</t>
  </si>
  <si>
    <t xml:space="preserve">Xã Bình Hoà </t>
  </si>
  <si>
    <t>Xã Bình Hòa Đông</t>
  </si>
  <si>
    <t>Xã Bình Hòa Trung</t>
  </si>
  <si>
    <t>Xã Bình Thạnh</t>
  </si>
  <si>
    <t>Xã Mộc Hoá</t>
  </si>
  <si>
    <t>Thị trấn Bình Phong Thạnh</t>
  </si>
  <si>
    <t>Xã Hậu Thạnh</t>
  </si>
  <si>
    <t>Xã Hậu Thạnh Đông</t>
  </si>
  <si>
    <t>Xã Bắc Hòa còn lại</t>
  </si>
  <si>
    <t>Xã Hậu Thạnh Tây</t>
  </si>
  <si>
    <t>Xã Nhơn Hòa Lập</t>
  </si>
  <si>
    <t>Xã Nhơn Hòa</t>
  </si>
  <si>
    <t>Xã Nhơn Ninh</t>
  </si>
  <si>
    <t>Xã Tân Ninh</t>
  </si>
  <si>
    <t>Xã Tân Thạnh</t>
  </si>
  <si>
    <t>Xã Kiến Bình</t>
  </si>
  <si>
    <t>Xã Tân Bình</t>
  </si>
  <si>
    <t>Thị trấn Tân Thạnh</t>
  </si>
  <si>
    <t>Xã Tân Hiệp</t>
  </si>
  <si>
    <t>Xã Thuận Bình</t>
  </si>
  <si>
    <t>Bình Hòa Hưng</t>
  </si>
  <si>
    <t>Xã Thạnh Phước</t>
  </si>
  <si>
    <t xml:space="preserve">Xã Thuận Nghĩa Hòa </t>
  </si>
  <si>
    <t xml:space="preserve">Xã Thạnh Phú </t>
  </si>
  <si>
    <t>Xã Thạnh Hóa</t>
  </si>
  <si>
    <t>Thị trấn Thạnh Hóa</t>
  </si>
  <si>
    <t>Xã Thủy Tây</t>
  </si>
  <si>
    <t>Xã Thạnh An</t>
  </si>
  <si>
    <t>Xã Tân Tây</t>
  </si>
  <si>
    <t>Xã Thủy Đông</t>
  </si>
  <si>
    <t>Xã Tân Đông</t>
  </si>
  <si>
    <t>Xã Thủ Thừa</t>
  </si>
  <si>
    <t>Thị trấn Thủ Thừa</t>
  </si>
  <si>
    <t>1 phần xã Tân Thành</t>
  </si>
  <si>
    <t>Xã Mỹ An</t>
  </si>
  <si>
    <t>Xã Mỹ Phú</t>
  </si>
  <si>
    <t>Xã Mỹ Thạnh</t>
  </si>
  <si>
    <t>Xã Bình An</t>
  </si>
  <si>
    <t>Xã Mỹ Lạc</t>
  </si>
  <si>
    <t>Xã Long Thạnh</t>
  </si>
  <si>
    <t>Xã Long Thuận</t>
  </si>
  <si>
    <t>Xã Mỹ Quý</t>
  </si>
  <si>
    <t>Mỹ Quý Đông</t>
  </si>
  <si>
    <t>Huyện  Đức Huệ</t>
  </si>
  <si>
    <t>Mỹ Thạnh Bắc</t>
  </si>
  <si>
    <t>Mỹ Quý Tây</t>
  </si>
  <si>
    <t>Xã Đông Thành</t>
  </si>
  <si>
    <t>Thị trấn Đông Thành</t>
  </si>
  <si>
    <t>Xã Mỹ Thạnh Đông</t>
  </si>
  <si>
    <t>Xã Mỹ Thạnh Tây</t>
  </si>
  <si>
    <t>Xã Mỹ Bình</t>
  </si>
  <si>
    <t>Xã Đức Huệ</t>
  </si>
  <si>
    <t>Xã Bình Hòa Bắc</t>
  </si>
  <si>
    <t>Xã Bình Hòa Nam</t>
  </si>
  <si>
    <t>Xã An Ninh</t>
  </si>
  <si>
    <t>Xã Xã Lộc Giang</t>
  </si>
  <si>
    <t>Xã An Ninh Tây</t>
  </si>
  <si>
    <t>Xã An Ninh Đông</t>
  </si>
  <si>
    <t>Xã Hiệp Hoà</t>
  </si>
  <si>
    <t>Xã Hiệp Hòa</t>
  </si>
  <si>
    <t>Thị trấn Hiệp Hòa</t>
  </si>
  <si>
    <t>Xã Tân Phú</t>
  </si>
  <si>
    <t>Xã Hậu Nghĩa</t>
  </si>
  <si>
    <t>Thị trấn Hậu Nghĩa</t>
  </si>
  <si>
    <t>Xã Đức Lập Thượng</t>
  </si>
  <si>
    <t>Xã Tân Mỹ</t>
  </si>
  <si>
    <t>Xã  Hoà Khánh</t>
  </si>
  <si>
    <t>Xã Hòa Khánh Tây</t>
  </si>
  <si>
    <t>Xã Hòa Khánh Nam</t>
  </si>
  <si>
    <t>Xã Hòa Khánh Đông</t>
  </si>
  <si>
    <t>Xã Đức Lập</t>
  </si>
  <si>
    <t>Xã Đức Lập Hạ</t>
  </si>
  <si>
    <t>1 phần xã Đức Hòa Thượng</t>
  </si>
  <si>
    <t>Xã Mỹ Hạnh Bắc</t>
  </si>
  <si>
    <t>Xã Mỹ Hạnh</t>
  </si>
  <si>
    <t>phần còn lại xã Đức Hòa Thượng</t>
  </si>
  <si>
    <t>Xã Mỹ Hạnh Nam</t>
  </si>
  <si>
    <t>Xã Đức Hòa Đông</t>
  </si>
  <si>
    <t>Xã Đức Hòa</t>
  </si>
  <si>
    <t>Xã Đức Hòa Hạ</t>
  </si>
  <si>
    <t>Thị Trấn Đức Hòa</t>
  </si>
  <si>
    <t>Xã Hựu Thạnh</t>
  </si>
  <si>
    <t>Xã Thạnh Lợi</t>
  </si>
  <si>
    <t>Xã Thạnh Hòa</t>
  </si>
  <si>
    <t>Xã Lương Bình</t>
  </si>
  <si>
    <t>Xã Bình Đức</t>
  </si>
  <si>
    <t>Xã Thạnh Đức</t>
  </si>
  <si>
    <t>Xã Nhựt Chánh</t>
  </si>
  <si>
    <t>Xã Lương Hoà</t>
  </si>
  <si>
    <t>Xã Lương Hòa</t>
  </si>
  <si>
    <t>Xã Tân Bửu</t>
  </si>
  <si>
    <t>Xã Bến Lức</t>
  </si>
  <si>
    <t>Thị trấn Bến Lức</t>
  </si>
  <si>
    <t>Xã Thanh Phú</t>
  </si>
  <si>
    <t>Xã An Thạnh</t>
  </si>
  <si>
    <t>Xã Long Hiệp</t>
  </si>
  <si>
    <t>Xã Phước Lợi</t>
  </si>
  <si>
    <t>Xã Long Cang</t>
  </si>
  <si>
    <t>Xã Long Định</t>
  </si>
  <si>
    <t>Xã Phước Vân</t>
  </si>
  <si>
    <t>Xã Rạch Kiến</t>
  </si>
  <si>
    <t>Xã Long Trạch</t>
  </si>
  <si>
    <t>Xã Long Khê</t>
  </si>
  <si>
    <t>Xã Long Hòa</t>
  </si>
  <si>
    <t>Xã Mỹ Lệ</t>
  </si>
  <si>
    <t xml:space="preserve">Xã Tân Trạch </t>
  </si>
  <si>
    <t>Xã Long Sơn</t>
  </si>
  <si>
    <t>Xã Tân Lân</t>
  </si>
  <si>
    <t>Xã Phước Đông</t>
  </si>
  <si>
    <t>Xã Cần Đước</t>
  </si>
  <si>
    <t>Thị trấn Cần Đước</t>
  </si>
  <si>
    <t>Xã Phước Tuy</t>
  </si>
  <si>
    <t>Xã Tân Ân</t>
  </si>
  <si>
    <t>Xã Tân Chánh</t>
  </si>
  <si>
    <t>Xã Long Hựu</t>
  </si>
  <si>
    <t>Xã Long Hựu Tây</t>
  </si>
  <si>
    <t>Xã Long Hựu Đông</t>
  </si>
  <si>
    <t>Xã Phước Lý</t>
  </si>
  <si>
    <t>Xã Long Thượng</t>
  </si>
  <si>
    <t>Xã Phước Hậu</t>
  </si>
  <si>
    <t>Xã Mỹ Lộc</t>
  </si>
  <si>
    <t>Xã Phước Lâm</t>
  </si>
  <si>
    <t>Xã Thuận Thành</t>
  </si>
  <si>
    <t>Xã Cần Giuộc</t>
  </si>
  <si>
    <t>Thị trấn Cần Giuộc</t>
  </si>
  <si>
    <t>Xã Long Hậu</t>
  </si>
  <si>
    <t>Xã Phước Lại</t>
  </si>
  <si>
    <t>Xã Phước Vĩnh Tây</t>
  </si>
  <si>
    <t>Xã Long An</t>
  </si>
  <si>
    <t>Xã Long Phụng</t>
  </si>
  <si>
    <t>Xã Tân Tập</t>
  </si>
  <si>
    <t>Xã Đông Thạnh</t>
  </si>
  <si>
    <t>Xã Phước Vĩnh Đông</t>
  </si>
  <si>
    <t>Xã Vàm Cỏ</t>
  </si>
  <si>
    <t>Xã Tân Phước Tây</t>
  </si>
  <si>
    <t>Xã Nhựt Ninh</t>
  </si>
  <si>
    <t>Xã Đức Tân</t>
  </si>
  <si>
    <t>Xã Tân Trụ</t>
  </si>
  <si>
    <t>Xã Bình Trinh Đông</t>
  </si>
  <si>
    <t xml:space="preserve"> Thị trấn Tân Trụ</t>
  </si>
  <si>
    <t>Xã Bình Lãng</t>
  </si>
  <si>
    <t>Xã Bình Tịnh</t>
  </si>
  <si>
    <t>Xã Nhựt Tảo</t>
  </si>
  <si>
    <t xml:space="preserve"> Xã Quê Mỹ Thạnh</t>
  </si>
  <si>
    <t>Xã Lạc Tấn</t>
  </si>
  <si>
    <t>1 phần xã Nhị Thành</t>
  </si>
  <si>
    <t>Xã Thuận Mỹ</t>
  </si>
  <si>
    <t>Xã Thanh Phú Long</t>
  </si>
  <si>
    <t>Xã Thanh Vĩnh Đông</t>
  </si>
  <si>
    <t>Xã An Lục Long</t>
  </si>
  <si>
    <t>Xã Dương Xuân Hội</t>
  </si>
  <si>
    <t>Xã Long Trì</t>
  </si>
  <si>
    <t xml:space="preserve"> Xã Tầm Vu</t>
  </si>
  <si>
    <t>Thị trấn Tầm Vu</t>
  </si>
  <si>
    <t>Xã Phú Ngãi Trị</t>
  </si>
  <si>
    <t>Xã Hiệp Thạnh</t>
  </si>
  <si>
    <t>Xã Phước Tân Hưng</t>
  </si>
  <si>
    <t>Xã Vĩnh Công</t>
  </si>
  <si>
    <t>Xã Hòa Phú</t>
  </si>
  <si>
    <t>Xã Bình Quới</t>
  </si>
  <si>
    <t>Phường Long An</t>
  </si>
  <si>
    <t>Xã Hướng Thọ Phú</t>
  </si>
  <si>
    <t xml:space="preserve"> Huyện Thủ Thừa</t>
  </si>
  <si>
    <t>Phường 1</t>
  </si>
  <si>
    <t>Phường 4</t>
  </si>
  <si>
    <t>Phường 6</t>
  </si>
  <si>
    <t>Phường 5</t>
  </si>
  <si>
    <t>Phường Tân An</t>
  </si>
  <si>
    <t>An Vĩnh Ngãi</t>
  </si>
  <si>
    <t>Xã Nhơn Thạnh Trung</t>
  </si>
  <si>
    <t>Xã Bình Tâm</t>
  </si>
  <si>
    <t>Phường 7</t>
  </si>
  <si>
    <t>Phường Khánh Hậu</t>
  </si>
  <si>
    <t>Phường Tân Khánh</t>
  </si>
  <si>
    <t>Xã Lợi Bình Nhơn</t>
  </si>
  <si>
    <t>1 phần xã Bình Thạnh</t>
  </si>
  <si>
    <t>Phần còn lại của xã Tân Thành</t>
  </si>
  <si>
    <t>Phần còn lại của xã Nhị Thành</t>
  </si>
  <si>
    <t>Phần còn lại của xã Bình Thạnh</t>
  </si>
  <si>
    <t>1 phần xã Bắc Hoà</t>
  </si>
  <si>
    <t xml:space="preserve">Phần còn lại của xã Thái Trị </t>
  </si>
  <si>
    <t xml:space="preserve">phần còn lại của xã Vĩnh Trị </t>
  </si>
  <si>
    <t xml:space="preserve">Phần còn lại của xã Thái Bình Trung </t>
  </si>
  <si>
    <t>phần còn lại của xã Khánh Hưng</t>
  </si>
  <si>
    <t>1 phần xã Khánh Hưng</t>
  </si>
  <si>
    <t>phần còn lại của xã Vĩnh Bình</t>
  </si>
  <si>
    <t>1 phần xã Thái Bình Trung</t>
  </si>
  <si>
    <t>1 phần xã Thái Trị</t>
  </si>
  <si>
    <t>phần còn lại của xã Vĩnh Thuận</t>
  </si>
  <si>
    <t>1 phần Xã Vĩnh Trị</t>
  </si>
  <si>
    <t>1 phần Xã Vĩnh Thuận</t>
  </si>
  <si>
    <t>1 phần Xã Vĩnh Bình</t>
  </si>
  <si>
    <t>TỈNH TÂY NINH</t>
  </si>
  <si>
    <t xml:space="preserve">Quy mô dân số (người) </t>
  </si>
  <si>
    <t>Xã Bình Minh</t>
  </si>
  <si>
    <t>Xã Thạnh Tân</t>
  </si>
  <si>
    <t>Phường IV</t>
  </si>
  <si>
    <t>Phường Hiệp Ninh</t>
  </si>
  <si>
    <t>Phường Ninh Thạnh</t>
  </si>
  <si>
    <t>Phường Ninh Sơn</t>
  </si>
  <si>
    <t>Phường Long Hoa</t>
  </si>
  <si>
    <t>Phường Hiệp Tân</t>
  </si>
  <si>
    <t>Phường Long Thành Bắc</t>
  </si>
  <si>
    <t>Phường Long Thành Trung</t>
  </si>
  <si>
    <t>Xã Hưng Thuận</t>
  </si>
  <si>
    <t>Xã Phước Bình</t>
  </si>
  <si>
    <t>Xã Phước Chỉ</t>
  </si>
  <si>
    <t>Phường Trảng Bàng</t>
  </si>
  <si>
    <t>Phường An Tịnh</t>
  </si>
  <si>
    <t>Phường An Hoà</t>
  </si>
  <si>
    <t>Phường Gia Lộc</t>
  </si>
  <si>
    <t>Xã Hảo Đước</t>
  </si>
  <si>
    <t>Xã Phước Vinh</t>
  </si>
  <si>
    <t>Xã Đồng Khởi</t>
  </si>
  <si>
    <t>Xã Biên Giới</t>
  </si>
  <si>
    <t>Xã Hòa Thạnh</t>
  </si>
  <si>
    <t>Xã An Bình</t>
  </si>
  <si>
    <t>Xã Thanh Điền</t>
  </si>
  <si>
    <t>Xã Thành Long</t>
  </si>
  <si>
    <t>Thị trấn Châu Thành</t>
  </si>
  <si>
    <t>Xã Cầu Khởi</t>
  </si>
  <si>
    <t>Xã Truông Mít</t>
  </si>
  <si>
    <t>Xã Lộc Ninh</t>
  </si>
  <si>
    <t>Thị trấn Dương Minh Châu</t>
  </si>
  <si>
    <t>Xã Thạnh Đông</t>
  </si>
  <si>
    <t>Xã Tân Hội</t>
  </si>
  <si>
    <t>Xã Tân Hà</t>
  </si>
  <si>
    <t>Xã Suối Ngô</t>
  </si>
  <si>
    <t>Thị trấn Tân Châu</t>
  </si>
  <si>
    <t>Xã Long Chữ</t>
  </si>
  <si>
    <t>Thị trấn Bến Cầu</t>
  </si>
  <si>
    <t>Xã Thạnh Bình</t>
  </si>
  <si>
    <t>Xã Hòa Hiệp</t>
  </si>
  <si>
    <t>Xã Trà Vong</t>
  </si>
  <si>
    <t>Thị trấn Tân Biên</t>
  </si>
  <si>
    <t>Xã Bàu Đồn</t>
  </si>
  <si>
    <t>Xã Phước Thạnh</t>
  </si>
  <si>
    <t>Xã Thanh Phước</t>
  </si>
  <si>
    <t>Thị trấn Gò Dầu</t>
  </si>
  <si>
    <t>Phường Tân Ninh</t>
  </si>
  <si>
    <t>thành phố Tây Ninh</t>
  </si>
  <si>
    <t>Một phần xã Thái Bình</t>
  </si>
  <si>
    <t xml:space="preserve">huyện Châu Thành </t>
  </si>
  <si>
    <t>Phường Bình Minh</t>
  </si>
  <si>
    <t>Một phần xã Suối Đá</t>
  </si>
  <si>
    <t>huyện Dương Minh Châu</t>
  </si>
  <si>
    <t>Một phần xã Phan</t>
  </si>
  <si>
    <t xml:space="preserve">Xã Bàu Năng </t>
  </si>
  <si>
    <t>Một phần xã Chà Là</t>
  </si>
  <si>
    <t>Phường Long Hoa - Hòa Thành</t>
  </si>
  <si>
    <t>thị xã Hoà Thành</t>
  </si>
  <si>
    <t>Xã Trường Hòa - Hòa Thành</t>
  </si>
  <si>
    <t>Xã Trường Tây - Hòa Thành</t>
  </si>
  <si>
    <t>Xã Trường Đông - Hòa Thành</t>
  </si>
  <si>
    <t>Phường Hoà Thành</t>
  </si>
  <si>
    <t xml:space="preserve">Xã Long Thành Nam </t>
  </si>
  <si>
    <t>Phường Thanh Điền</t>
  </si>
  <si>
    <t>thị xã Trảng Bàng</t>
  </si>
  <si>
    <t xml:space="preserve">Phường An Tịnh </t>
  </si>
  <si>
    <t xml:space="preserve">Phường Lộc Hưng </t>
  </si>
  <si>
    <t>Phường Gò Dầu</t>
  </si>
  <si>
    <t>Phường Gia Bình</t>
  </si>
  <si>
    <t>huyện Gò Dầu</t>
  </si>
  <si>
    <t xml:space="preserve">Xã Đôn Thuận </t>
  </si>
  <si>
    <t xml:space="preserve">Xã Cẩm Giang </t>
  </si>
  <si>
    <t xml:space="preserve">Xã Hiệp Thạnh </t>
  </si>
  <si>
    <t xml:space="preserve">Xã Phước Trạch </t>
  </si>
  <si>
    <t xml:space="preserve">Xã Truông Mít </t>
  </si>
  <si>
    <t xml:space="preserve">Xã Lộc Ninh </t>
  </si>
  <si>
    <t xml:space="preserve">Xã Bến Củi </t>
  </si>
  <si>
    <t>Một phần xã Phước Minh</t>
  </si>
  <si>
    <t>Phần còn lại của xã Chà Là</t>
  </si>
  <si>
    <t xml:space="preserve">Xã Cầu Khởi </t>
  </si>
  <si>
    <t xml:space="preserve">Xã Phước Ninh </t>
  </si>
  <si>
    <t xml:space="preserve"> Xã Dương Minh Châu</t>
  </si>
  <si>
    <r>
      <t>Phần mặt nước Hồ Dầu Tiếng xã Phước Minh (22.2km</t>
    </r>
    <r>
      <rPr>
        <i/>
        <vertAlign val="superscript"/>
        <sz val="13"/>
        <color rgb="FFFF0000"/>
        <rFont val="Times New Roman"/>
        <family val="1"/>
      </rPr>
      <t>2</t>
    </r>
    <r>
      <rPr>
        <i/>
        <sz val="13"/>
        <color rgb="FFFF0000"/>
        <rFont val="Times New Roman"/>
        <family val="1"/>
      </rPr>
      <t>)</t>
    </r>
  </si>
  <si>
    <r>
      <t>Phần còn lại của xã Phan</t>
    </r>
    <r>
      <rPr>
        <sz val="13"/>
        <color rgb="FFFF0000"/>
        <rFont val="Times New Roman"/>
        <family val="1"/>
      </rPr>
      <t/>
    </r>
  </si>
  <si>
    <r>
      <t xml:space="preserve">Phần còn lại của xã Suối Đá  </t>
    </r>
    <r>
      <rPr>
        <i/>
        <sz val="13"/>
        <color rgb="FFFF0000"/>
        <rFont val="Times New Roman"/>
        <family val="1"/>
      </rPr>
      <t/>
    </r>
  </si>
  <si>
    <t xml:space="preserve">huyện Tân Châu </t>
  </si>
  <si>
    <t>Xã Tân Châu</t>
  </si>
  <si>
    <t>Một phần xã Tân Phú</t>
  </si>
  <si>
    <t>Một phần mặt nước Hồ Tha La xã Suối Dây</t>
  </si>
  <si>
    <t xml:space="preserve"> Xã Tân Phú </t>
  </si>
  <si>
    <t>Phần còn lại của xã Tân Phú</t>
  </si>
  <si>
    <t>Một phần xã Mỏ Công</t>
  </si>
  <si>
    <t xml:space="preserve">huyện Tân Biên </t>
  </si>
  <si>
    <t>Một phần xã Trà Vong</t>
  </si>
  <si>
    <t>Một phần xã Tân Phong</t>
  </si>
  <si>
    <t xml:space="preserve">Xã Tân Hiệp </t>
  </si>
  <si>
    <t xml:space="preserve"> Xã Tân Thành</t>
  </si>
  <si>
    <t>Phần còn lại của xã Suối Dây</t>
  </si>
  <si>
    <t xml:space="preserve">Xã Tân Lập </t>
  </si>
  <si>
    <t xml:space="preserve">Xã Thạnh Bắc </t>
  </si>
  <si>
    <t>Xã Tân Biên</t>
  </si>
  <si>
    <t xml:space="preserve">Xã Tân Bình </t>
  </si>
  <si>
    <t xml:space="preserve">Xã Thạnh Tây  </t>
  </si>
  <si>
    <t xml:space="preserve">Xã Thạnh Bình </t>
  </si>
  <si>
    <t>Phần còn lại của xã Tân Phong</t>
  </si>
  <si>
    <t xml:space="preserve">Phần còn lại của xã Mỏ Công  </t>
  </si>
  <si>
    <t xml:space="preserve">Phần còn lại của xã Trà Vong  </t>
  </si>
  <si>
    <t xml:space="preserve">Xã Phước Vinh </t>
  </si>
  <si>
    <t xml:space="preserve">Xã Hoà Hội </t>
  </si>
  <si>
    <t xml:space="preserve">Xã Hòa Hội  </t>
  </si>
  <si>
    <t>Xã Ninh Điền</t>
  </si>
  <si>
    <t>Xã Châu Thành</t>
  </si>
  <si>
    <t>Phần còn lại của xã Thái Bình</t>
  </si>
  <si>
    <t xml:space="preserve">Xã An Cơ  </t>
  </si>
  <si>
    <t xml:space="preserve">Xã Trí Bình </t>
  </si>
  <si>
    <t xml:space="preserve">Xã Long Vĩnh </t>
  </si>
  <si>
    <t xml:space="preserve">Xã Long Chữ </t>
  </si>
  <si>
    <t>huyện Bến Cầu</t>
  </si>
  <si>
    <t xml:space="preserve">Xã Long Phước </t>
  </si>
  <si>
    <t xml:space="preserve"> Xã Long Thuận</t>
  </si>
  <si>
    <t xml:space="preserve">Xã Long Giang </t>
  </si>
  <si>
    <t xml:space="preserve">Xã Long Khánh </t>
  </si>
  <si>
    <t xml:space="preserve">Xã Long Thuận </t>
  </si>
  <si>
    <t>Xã Bến Cầu</t>
  </si>
  <si>
    <t xml:space="preserve">Xã Tiên Thuận </t>
  </si>
  <si>
    <t xml:space="preserve">Xã Lợi Thuận  </t>
  </si>
  <si>
    <t xml:space="preserve">Xã An Thạnh </t>
  </si>
  <si>
    <r>
      <t xml:space="preserve">Yếu tố đặc thù 
</t>
    </r>
    <r>
      <rPr>
        <sz val="13"/>
        <rFont val="Times New Roman"/>
        <family val="1"/>
      </rPr>
      <t>(nếu có)</t>
    </r>
  </si>
  <si>
    <r>
      <t xml:space="preserve">Diện tích </t>
    </r>
    <r>
      <rPr>
        <sz val="13"/>
        <rFont val="Times New Roman"/>
        <family val="1"/>
      </rPr>
      <t>(km2)</t>
    </r>
  </si>
  <si>
    <r>
      <t xml:space="preserve">Tỷ lệ </t>
    </r>
    <r>
      <rPr>
        <sz val="13"/>
        <rFont val="Times New Roman"/>
        <family val="1"/>
      </rPr>
      <t>(%)</t>
    </r>
  </si>
  <si>
    <r>
      <t xml:space="preserve">Dân số </t>
    </r>
    <r>
      <rPr>
        <sz val="13"/>
        <rFont val="Times New Roman"/>
        <family val="1"/>
      </rPr>
      <t>(người)</t>
    </r>
  </si>
  <si>
    <r>
      <t xml:space="preserve">Tỷ lệ </t>
    </r>
    <r>
      <rPr>
        <sz val="13"/>
        <rFont val="Times New Roman"/>
        <family val="1"/>
      </rPr>
      <t xml:space="preserve">(% ) </t>
    </r>
  </si>
  <si>
    <t>Phụ lục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</si>
</sst>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\ _₫_-;\-* #,##0.00\ _₫_-;_-* &quot;-&quot;??\ _₫_-;_-@_-"/>
    <numFmt numFmtId="165" formatCode="0.000"/>
    <numFmt numFmtId="166" formatCode="_-* #,##0\ _₫_-;\-* #,##0\ _₫_-;_-* &quot;-&quot;??\ _₫_-;_-@_-"/>
    <numFmt numFmtId="167" formatCode="_-* #,##0.00_-;\-* #,##0.00_-;_-* &quot;-&quot;??_-;_-@_-"/>
    <numFmt numFmtId="168" formatCode="_(* #,##0_);_(* \(#,##0\);_(* &quot;-&quot;??_);_(@_)"/>
    <numFmt numFmtId="169" formatCode="_(* #,##0.000_);_(* \(#,##0.000\);_(* &quot;-&quot;??_);_(@_)"/>
    <numFmt numFmtId="170" formatCode="_-* #,##0.0\ _₫_-;\-* #,##0.0\ _₫_-;_-* &quot;-&quot;??\ _₫_-;_-@_-"/>
    <numFmt numFmtId="171" formatCode="_(* #,##0.0000_);_(* \(#,##0.0000\);_(* &quot;-&quot;??_);_(@_)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Calibri"/>
      <family val="1"/>
      <scheme val="minor"/>
    </font>
    <font>
      <sz val="13"/>
      <color theme="1"/>
      <name val="Times New Roman"/>
      <family val="1"/>
    </font>
    <font>
      <i/>
      <sz val="13"/>
      <name val="Times New Roman"/>
      <family val="1"/>
    </font>
    <font>
      <sz val="13"/>
      <color rgb="FF0000CC"/>
      <name val="Times New Roman"/>
      <family val="1"/>
    </font>
    <font>
      <b/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sz val="13"/>
      <color rgb="FFFF0000"/>
      <name val="Times New Roman"/>
      <family val="1"/>
    </font>
    <font>
      <i/>
      <vertAlign val="superscript"/>
      <sz val="13"/>
      <color rgb="FFFF0000"/>
      <name val="Times New Roman"/>
      <family val="1"/>
    </font>
    <font>
      <sz val="13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b/>
      <sz val="15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4" fillId="0" borderId="0" xfId="5" applyFont="1" applyAlignment="1">
      <alignment vertical="center"/>
    </xf>
    <xf numFmtId="2" fontId="4" fillId="0" borderId="0" xfId="5" applyNumberFormat="1" applyFont="1" applyAlignment="1">
      <alignment horizontal="right" vertical="center"/>
    </xf>
    <xf numFmtId="3" fontId="4" fillId="0" borderId="0" xfId="5" applyNumberFormat="1" applyFont="1" applyAlignment="1">
      <alignment horizontal="right" vertical="center"/>
    </xf>
    <xf numFmtId="4" fontId="4" fillId="0" borderId="0" xfId="5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1" applyFont="1" applyBorder="1" applyAlignment="1">
      <alignment horizontal="left" vertical="center" wrapText="1"/>
    </xf>
    <xf numFmtId="0" fontId="10" fillId="2" borderId="1" xfId="11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0" fillId="0" borderId="1" xfId="11" applyNumberFormat="1" applyFont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right" vertical="center" wrapText="1"/>
    </xf>
    <xf numFmtId="169" fontId="10" fillId="2" borderId="1" xfId="1" applyNumberFormat="1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43" fontId="10" fillId="2" borderId="1" xfId="0" applyNumberFormat="1" applyFont="1" applyFill="1" applyBorder="1" applyAlignment="1">
      <alignment horizontal="right" vertical="center" wrapText="1"/>
    </xf>
    <xf numFmtId="168" fontId="10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10" fillId="2" borderId="1" xfId="5" applyNumberFormat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right" vertical="center" wrapText="1"/>
    </xf>
    <xf numFmtId="2" fontId="10" fillId="2" borderId="1" xfId="0" quotePrefix="1" applyNumberFormat="1" applyFont="1" applyFill="1" applyBorder="1" applyAlignment="1">
      <alignment horizontal="right" vertical="center" wrapText="1"/>
    </xf>
    <xf numFmtId="3" fontId="10" fillId="2" borderId="1" xfId="2" quotePrefix="1" applyNumberFormat="1" applyFont="1" applyFill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2" fontId="10" fillId="2" borderId="1" xfId="5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170" fontId="10" fillId="0" borderId="1" xfId="1" applyNumberFormat="1" applyFont="1" applyFill="1" applyBorder="1" applyAlignment="1">
      <alignment horizontal="left" vertical="center"/>
    </xf>
    <xf numFmtId="170" fontId="10" fillId="0" borderId="1" xfId="1" applyNumberFormat="1" applyFont="1" applyFill="1" applyBorder="1" applyAlignment="1">
      <alignment horizontal="left" vertical="center" wrapText="1"/>
    </xf>
    <xf numFmtId="171" fontId="10" fillId="2" borderId="1" xfId="1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/>
    </xf>
    <xf numFmtId="168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168" fontId="4" fillId="0" borderId="1" xfId="1" applyNumberFormat="1" applyFont="1" applyFill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left" vertical="center" wrapText="1" shrinkToFit="1"/>
    </xf>
    <xf numFmtId="2" fontId="4" fillId="0" borderId="1" xfId="0" applyNumberFormat="1" applyFont="1" applyBorder="1" applyAlignment="1">
      <alignment horizontal="right" vertical="center" wrapText="1" shrinkToFit="1"/>
    </xf>
    <xf numFmtId="2" fontId="4" fillId="0" borderId="1" xfId="0" quotePrefix="1" applyNumberFormat="1" applyFont="1" applyBorder="1" applyAlignment="1">
      <alignment horizontal="right" vertical="center" wrapText="1" shrinkToFit="1"/>
    </xf>
    <xf numFmtId="2" fontId="4" fillId="0" borderId="1" xfId="2" applyNumberFormat="1" applyFont="1" applyBorder="1" applyAlignment="1">
      <alignment horizontal="righ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168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168" fontId="15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168" fontId="15" fillId="0" borderId="1" xfId="1" applyNumberFormat="1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2" fontId="5" fillId="2" borderId="1" xfId="5" applyNumberFormat="1" applyFont="1" applyFill="1" applyBorder="1" applyAlignment="1">
      <alignment horizontal="center" vertical="center" wrapText="1"/>
    </xf>
    <xf numFmtId="2" fontId="13" fillId="0" borderId="1" xfId="5" applyNumberFormat="1" applyFont="1" applyBorder="1" applyAlignment="1">
      <alignment horizontal="center" vertical="center" wrapText="1"/>
    </xf>
    <xf numFmtId="4" fontId="5" fillId="2" borderId="1" xfId="5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/>
    </xf>
    <xf numFmtId="0" fontId="10" fillId="0" borderId="1" xfId="2" applyFont="1" applyBorder="1" applyAlignment="1">
      <alignment horizontal="left" vertical="center"/>
    </xf>
    <xf numFmtId="0" fontId="10" fillId="2" borderId="1" xfId="2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center" vertical="center"/>
    </xf>
    <xf numFmtId="168" fontId="10" fillId="2" borderId="1" xfId="1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right" vertical="center"/>
    </xf>
    <xf numFmtId="168" fontId="10" fillId="2" borderId="1" xfId="1" applyNumberFormat="1" applyFont="1" applyFill="1" applyBorder="1" applyAlignment="1">
      <alignment vertical="center"/>
    </xf>
    <xf numFmtId="2" fontId="10" fillId="2" borderId="1" xfId="1" applyNumberFormat="1" applyFont="1" applyFill="1" applyBorder="1" applyAlignment="1">
      <alignment horizontal="right" vertical="center"/>
    </xf>
    <xf numFmtId="165" fontId="10" fillId="2" borderId="1" xfId="1" applyNumberFormat="1" applyFont="1" applyFill="1" applyBorder="1" applyAlignment="1">
      <alignment horizontal="right" vertical="center"/>
    </xf>
    <xf numFmtId="169" fontId="10" fillId="2" borderId="1" xfId="1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8" fillId="0" borderId="0" xfId="0" applyFont="1"/>
    <xf numFmtId="0" fontId="17" fillId="0" borderId="0" xfId="0" applyFont="1" applyAlignment="1">
      <alignment horizontal="right" vertical="center"/>
    </xf>
    <xf numFmtId="166" fontId="8" fillId="2" borderId="1" xfId="1" applyNumberFormat="1" applyFont="1" applyFill="1" applyBorder="1" applyAlignment="1">
      <alignment horizontal="right" vertical="center" wrapText="1"/>
    </xf>
    <xf numFmtId="164" fontId="8" fillId="2" borderId="1" xfId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0" fillId="2" borderId="1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2" fontId="4" fillId="0" borderId="9" xfId="0" applyNumberFormat="1" applyFont="1" applyBorder="1" applyAlignment="1">
      <alignment horizontal="right" vertical="center"/>
    </xf>
    <xf numFmtId="168" fontId="4" fillId="0" borderId="9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 wrapText="1"/>
    </xf>
    <xf numFmtId="2" fontId="5" fillId="0" borderId="0" xfId="5" applyNumberFormat="1" applyFont="1" applyAlignment="1">
      <alignment horizontal="center" vertical="center"/>
    </xf>
    <xf numFmtId="0" fontId="5" fillId="2" borderId="5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2" borderId="1" xfId="11" applyNumberFormat="1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center" vertical="center" wrapText="1"/>
    </xf>
    <xf numFmtId="168" fontId="10" fillId="0" borderId="7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0" fontId="10" fillId="2" borderId="1" xfId="1" applyNumberFormat="1" applyFont="1" applyFill="1" applyBorder="1" applyAlignment="1">
      <alignment horizontal="center" vertical="center" wrapText="1"/>
    </xf>
    <xf numFmtId="170" fontId="10" fillId="0" borderId="7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vertical="center"/>
    </xf>
    <xf numFmtId="0" fontId="10" fillId="2" borderId="1" xfId="11" applyFont="1" applyFill="1" applyBorder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quotePrefix="1" applyNumberFormat="1" applyFont="1" applyBorder="1" applyAlignment="1">
      <alignment horizontal="right" vertical="center" wrapText="1"/>
    </xf>
    <xf numFmtId="3" fontId="4" fillId="0" borderId="1" xfId="0" quotePrefix="1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2">
    <cellStyle name="Bình thường 2" xfId="11"/>
    <cellStyle name="Comma" xfId="1" builtinId="3"/>
    <cellStyle name="Comma 10" xfId="8"/>
    <cellStyle name="Comma 3" xfId="4"/>
    <cellStyle name="Comma 3 2 2 2" xfId="10"/>
    <cellStyle name="Normal" xfId="0" builtinId="0"/>
    <cellStyle name="Normal 2" xfId="2"/>
    <cellStyle name="Normal 2 2" xfId="3"/>
    <cellStyle name="Normal 2 3 2 2" xfId="9"/>
    <cellStyle name="Normal 3" xfId="5"/>
    <cellStyle name="Normal 4" xfId="6"/>
    <cellStyle name="Normal 5" xfId="7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9"/>
  <sheetViews>
    <sheetView tabSelected="1" zoomScale="75" zoomScaleNormal="75" workbookViewId="0">
      <pane ySplit="3" topLeftCell="A298" activePane="bottomLeft" state="frozen"/>
      <selection activeCell="F86" sqref="F86"/>
      <selection pane="bottomLeft" activeCell="A3" sqref="A3:M3"/>
    </sheetView>
  </sheetViews>
  <sheetFormatPr defaultColWidth="9.140625" defaultRowHeight="17.25" x14ac:dyDescent="0.25"/>
  <cols>
    <col min="1" max="1" width="8.28515625" style="71" customWidth="1"/>
    <col min="2" max="2" width="19.140625" style="70" customWidth="1"/>
    <col min="3" max="3" width="25.7109375" style="71" customWidth="1"/>
    <col min="4" max="4" width="24.7109375" style="71" customWidth="1"/>
    <col min="5" max="5" width="14.7109375" style="71" customWidth="1"/>
    <col min="6" max="6" width="15.42578125" style="71" customWidth="1"/>
    <col min="7" max="7" width="10.42578125" style="71" customWidth="1"/>
    <col min="8" max="8" width="13.5703125" style="71" customWidth="1"/>
    <col min="9" max="9" width="10.140625" style="71" customWidth="1"/>
    <col min="10" max="10" width="14" style="71" customWidth="1"/>
    <col min="11" max="11" width="12.42578125" style="71" customWidth="1"/>
    <col min="12" max="12" width="10" style="69" customWidth="1"/>
    <col min="13" max="13" width="10.28515625" style="94" customWidth="1"/>
    <col min="14" max="16384" width="9.140625" style="71"/>
  </cols>
  <sheetData>
    <row r="1" spans="1:15" s="1" customFormat="1" ht="23.65" customHeight="1" x14ac:dyDescent="0.25">
      <c r="A1" s="118"/>
      <c r="B1" s="118"/>
      <c r="C1" s="118"/>
      <c r="G1" s="2"/>
      <c r="H1" s="3"/>
      <c r="I1" s="2"/>
      <c r="J1" s="2"/>
      <c r="L1" s="120" t="s">
        <v>391</v>
      </c>
      <c r="M1" s="120"/>
      <c r="O1" s="4"/>
    </row>
    <row r="2" spans="1:15" s="1" customFormat="1" ht="22.15" customHeight="1" x14ac:dyDescent="0.25">
      <c r="A2" s="119" t="s">
        <v>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O2" s="4"/>
    </row>
    <row r="3" spans="1:15" ht="38.25" customHeight="1" thickBot="1" x14ac:dyDescent="0.3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5" s="99" customFormat="1" ht="32.25" customHeight="1" x14ac:dyDescent="0.25">
      <c r="A4" s="109" t="s">
        <v>13</v>
      </c>
      <c r="B4" s="111" t="s">
        <v>14</v>
      </c>
      <c r="C4" s="111" t="s">
        <v>9</v>
      </c>
      <c r="D4" s="113" t="s">
        <v>12</v>
      </c>
      <c r="E4" s="111" t="s">
        <v>0</v>
      </c>
      <c r="F4" s="111"/>
      <c r="G4" s="115" t="s">
        <v>7</v>
      </c>
      <c r="H4" s="117" t="s">
        <v>1</v>
      </c>
      <c r="I4" s="117"/>
      <c r="J4" s="117" t="s">
        <v>8</v>
      </c>
      <c r="K4" s="117"/>
      <c r="L4" s="115" t="s">
        <v>15</v>
      </c>
      <c r="M4" s="121" t="s">
        <v>386</v>
      </c>
    </row>
    <row r="5" spans="1:15" s="73" customFormat="1" ht="38.25" customHeight="1" x14ac:dyDescent="0.25">
      <c r="A5" s="110"/>
      <c r="B5" s="112"/>
      <c r="C5" s="112"/>
      <c r="D5" s="114"/>
      <c r="E5" s="74" t="s">
        <v>387</v>
      </c>
      <c r="F5" s="75" t="s">
        <v>259</v>
      </c>
      <c r="G5" s="116"/>
      <c r="H5" s="74" t="s">
        <v>387</v>
      </c>
      <c r="I5" s="74" t="s">
        <v>388</v>
      </c>
      <c r="J5" s="74" t="s">
        <v>389</v>
      </c>
      <c r="K5" s="76" t="s">
        <v>390</v>
      </c>
      <c r="L5" s="116"/>
      <c r="M5" s="122"/>
    </row>
    <row r="6" spans="1:15" s="42" customFormat="1" ht="27" customHeight="1" x14ac:dyDescent="0.25">
      <c r="A6" s="102" t="s">
        <v>10</v>
      </c>
      <c r="B6" s="72" t="s">
        <v>258</v>
      </c>
      <c r="C6" s="72" t="s">
        <v>32</v>
      </c>
      <c r="D6" s="77"/>
      <c r="E6" s="78">
        <f>SUM(E7:E204)</f>
        <v>4494.7867206999999</v>
      </c>
      <c r="F6" s="79">
        <f>SUM(F7:F204)</f>
        <v>1869746</v>
      </c>
      <c r="G6" s="79">
        <f>SUM(G7:G204)</f>
        <v>126</v>
      </c>
      <c r="H6" s="78">
        <f>SUM(H7,H10,H13,H16,H19,H24,H31,H36,H39,H43,H46,H49,H52,H55,H58,H61,H65,H68,H71,H74,H77,H81,H83,H87,H90,H93,H97,H100,H103,H106,H109,H112,H115,H118,H121,H124,H127,H129,H132,H135,H138,H141,H144,H146,H150,H152,H155,H158,H161,H164,H167,H170,H174,H178,H181,H184,H188,H191,H198,H202)</f>
        <v>4494.7867206999999</v>
      </c>
      <c r="I6" s="80"/>
      <c r="J6" s="79">
        <f>SUM(J7,J10,J13,J16,J19,J24,J31,J36,J39,J43,J46,J49,J52,J55,J58,J61,J65,J68,J71,J74,J77,J81,J83,J87,J90,J93,J97,J100,J103,J106,J109,J112,J115,J118,J121,J124,J127,J129,J132,J135,J138,J141,J144,J146,J150,J152,J155,J158,J161,J164,J167,J170,J174,J178,J181,J184,J188,J191,J198,J202)</f>
        <v>1869746</v>
      </c>
      <c r="K6" s="80"/>
      <c r="L6" s="77"/>
      <c r="M6" s="103"/>
    </row>
    <row r="7" spans="1:15" s="12" customFormat="1" ht="27" customHeight="1" x14ac:dyDescent="0.25">
      <c r="A7" s="123">
        <v>1</v>
      </c>
      <c r="B7" s="124" t="s">
        <v>33</v>
      </c>
      <c r="C7" s="8" t="s">
        <v>33</v>
      </c>
      <c r="D7" s="9" t="s">
        <v>18</v>
      </c>
      <c r="E7" s="10">
        <v>33.616030000000002</v>
      </c>
      <c r="F7" s="81">
        <v>7112</v>
      </c>
      <c r="G7" s="146">
        <v>2</v>
      </c>
      <c r="H7" s="126">
        <f>SUM(E7:E9)</f>
        <v>131.16223000000002</v>
      </c>
      <c r="I7" s="126">
        <f>H7/30*100</f>
        <v>437.20743333333337</v>
      </c>
      <c r="J7" s="128">
        <f>SUM(F7:F9)</f>
        <v>19308</v>
      </c>
      <c r="K7" s="126">
        <f>J7/16000*100</f>
        <v>120.675</v>
      </c>
      <c r="L7" s="127"/>
      <c r="M7" s="129"/>
    </row>
    <row r="8" spans="1:15" s="12" customFormat="1" ht="27" customHeight="1" x14ac:dyDescent="0.25">
      <c r="A8" s="123"/>
      <c r="B8" s="124"/>
      <c r="C8" s="8" t="s">
        <v>34</v>
      </c>
      <c r="D8" s="9" t="s">
        <v>18</v>
      </c>
      <c r="E8" s="10">
        <v>50.22363</v>
      </c>
      <c r="F8" s="81">
        <v>7620</v>
      </c>
      <c r="G8" s="146"/>
      <c r="H8" s="127"/>
      <c r="I8" s="127"/>
      <c r="J8" s="128"/>
      <c r="K8" s="127"/>
      <c r="L8" s="127"/>
      <c r="M8" s="129"/>
    </row>
    <row r="9" spans="1:15" s="12" customFormat="1" ht="27" customHeight="1" x14ac:dyDescent="0.25">
      <c r="A9" s="123"/>
      <c r="B9" s="124"/>
      <c r="C9" s="8" t="s">
        <v>35</v>
      </c>
      <c r="D9" s="9" t="s">
        <v>18</v>
      </c>
      <c r="E9" s="10">
        <v>47.322569999999999</v>
      </c>
      <c r="F9" s="81">
        <v>4576</v>
      </c>
      <c r="G9" s="146"/>
      <c r="H9" s="127"/>
      <c r="I9" s="127"/>
      <c r="J9" s="128"/>
      <c r="K9" s="127"/>
      <c r="L9" s="127"/>
      <c r="M9" s="129"/>
    </row>
    <row r="10" spans="1:15" s="12" customFormat="1" ht="27" customHeight="1" x14ac:dyDescent="0.25">
      <c r="A10" s="123">
        <v>2</v>
      </c>
      <c r="B10" s="124" t="s">
        <v>36</v>
      </c>
      <c r="C10" s="13" t="s">
        <v>37</v>
      </c>
      <c r="D10" s="9" t="s">
        <v>18</v>
      </c>
      <c r="E10" s="10">
        <v>29.6328</v>
      </c>
      <c r="F10" s="81">
        <v>4690</v>
      </c>
      <c r="G10" s="125">
        <v>2</v>
      </c>
      <c r="H10" s="126">
        <f>SUM(E10:E12)</f>
        <v>118.68360000000001</v>
      </c>
      <c r="I10" s="126">
        <f>H10/30*100</f>
        <v>395.61200000000002</v>
      </c>
      <c r="J10" s="128">
        <f>SUM(F10:F12)</f>
        <v>12610</v>
      </c>
      <c r="K10" s="126">
        <f>J10/16000*100</f>
        <v>78.8125</v>
      </c>
      <c r="L10" s="127"/>
      <c r="M10" s="129"/>
    </row>
    <row r="11" spans="1:15" s="12" customFormat="1" ht="27" customHeight="1" x14ac:dyDescent="0.25">
      <c r="A11" s="123"/>
      <c r="B11" s="124"/>
      <c r="C11" s="13" t="s">
        <v>38</v>
      </c>
      <c r="D11" s="9" t="s">
        <v>18</v>
      </c>
      <c r="E11" s="10">
        <v>34.604550000000003</v>
      </c>
      <c r="F11" s="81">
        <v>4004</v>
      </c>
      <c r="G11" s="125"/>
      <c r="H11" s="127"/>
      <c r="I11" s="127"/>
      <c r="J11" s="128"/>
      <c r="K11" s="127"/>
      <c r="L11" s="127"/>
      <c r="M11" s="129"/>
    </row>
    <row r="12" spans="1:15" s="12" customFormat="1" ht="27" customHeight="1" x14ac:dyDescent="0.25">
      <c r="A12" s="123"/>
      <c r="B12" s="124"/>
      <c r="C12" s="13" t="s">
        <v>39</v>
      </c>
      <c r="D12" s="9" t="s">
        <v>18</v>
      </c>
      <c r="E12" s="10">
        <v>54.446249999999999</v>
      </c>
      <c r="F12" s="81">
        <v>3916</v>
      </c>
      <c r="G12" s="125"/>
      <c r="H12" s="127"/>
      <c r="I12" s="127"/>
      <c r="J12" s="128"/>
      <c r="K12" s="127"/>
      <c r="L12" s="127"/>
      <c r="M12" s="129"/>
    </row>
    <row r="13" spans="1:15" s="12" customFormat="1" ht="27" customHeight="1" x14ac:dyDescent="0.25">
      <c r="A13" s="123">
        <v>3</v>
      </c>
      <c r="B13" s="124" t="s">
        <v>40</v>
      </c>
      <c r="C13" s="13" t="s">
        <v>36</v>
      </c>
      <c r="D13" s="9" t="s">
        <v>18</v>
      </c>
      <c r="E13" s="10">
        <v>48.731639999999999</v>
      </c>
      <c r="F13" s="81">
        <v>6139</v>
      </c>
      <c r="G13" s="125">
        <v>2</v>
      </c>
      <c r="H13" s="126">
        <f>SUM(E13:E15)</f>
        <v>107.75313</v>
      </c>
      <c r="I13" s="126">
        <f>H13/30*100</f>
        <v>359.1771</v>
      </c>
      <c r="J13" s="128">
        <f>SUM(F13:F15)</f>
        <v>18046</v>
      </c>
      <c r="K13" s="126">
        <f>J13/16000*100</f>
        <v>112.78749999999999</v>
      </c>
      <c r="L13" s="127"/>
      <c r="M13" s="129"/>
    </row>
    <row r="14" spans="1:15" s="12" customFormat="1" ht="34.5" customHeight="1" x14ac:dyDescent="0.25">
      <c r="A14" s="123"/>
      <c r="B14" s="124"/>
      <c r="C14" s="13" t="s">
        <v>41</v>
      </c>
      <c r="D14" s="9" t="s">
        <v>18</v>
      </c>
      <c r="E14" s="10">
        <v>5.6693300000000004</v>
      </c>
      <c r="F14" s="81">
        <v>6799</v>
      </c>
      <c r="G14" s="125"/>
      <c r="H14" s="127"/>
      <c r="I14" s="127"/>
      <c r="J14" s="128"/>
      <c r="K14" s="127"/>
      <c r="L14" s="127"/>
      <c r="M14" s="129"/>
    </row>
    <row r="15" spans="1:15" s="12" customFormat="1" ht="30.75" customHeight="1" x14ac:dyDescent="0.25">
      <c r="A15" s="123"/>
      <c r="B15" s="124"/>
      <c r="C15" s="13" t="s">
        <v>42</v>
      </c>
      <c r="D15" s="9" t="s">
        <v>18</v>
      </c>
      <c r="E15" s="10">
        <v>53.352159999999998</v>
      </c>
      <c r="F15" s="81">
        <v>5108</v>
      </c>
      <c r="G15" s="125"/>
      <c r="H15" s="127"/>
      <c r="I15" s="127"/>
      <c r="J15" s="128"/>
      <c r="K15" s="127"/>
      <c r="L15" s="127"/>
      <c r="M15" s="129"/>
    </row>
    <row r="16" spans="1:15" s="12" customFormat="1" ht="36" customHeight="1" x14ac:dyDescent="0.25">
      <c r="A16" s="123">
        <v>4</v>
      </c>
      <c r="B16" s="130" t="s">
        <v>43</v>
      </c>
      <c r="C16" s="13" t="s">
        <v>44</v>
      </c>
      <c r="D16" s="9" t="s">
        <v>18</v>
      </c>
      <c r="E16" s="10">
        <v>39.286589999999997</v>
      </c>
      <c r="F16" s="81">
        <v>4779</v>
      </c>
      <c r="G16" s="125">
        <v>2</v>
      </c>
      <c r="H16" s="126">
        <f>SUM(E16:E18)</f>
        <v>144.27714</v>
      </c>
      <c r="I16" s="126">
        <f>H16/30*100</f>
        <v>480.92379999999997</v>
      </c>
      <c r="J16" s="128">
        <f>SUM(F16:F18)</f>
        <v>13022</v>
      </c>
      <c r="K16" s="126">
        <f>J16/16000*100</f>
        <v>81.387500000000003</v>
      </c>
      <c r="L16" s="127"/>
      <c r="M16" s="129"/>
    </row>
    <row r="17" spans="1:13" s="12" customFormat="1" ht="35.25" customHeight="1" x14ac:dyDescent="0.25">
      <c r="A17" s="123"/>
      <c r="B17" s="130"/>
      <c r="C17" s="13" t="s">
        <v>45</v>
      </c>
      <c r="D17" s="9" t="s">
        <v>18</v>
      </c>
      <c r="E17" s="10">
        <v>40.578389999999999</v>
      </c>
      <c r="F17" s="81">
        <v>4317</v>
      </c>
      <c r="G17" s="125"/>
      <c r="H17" s="127"/>
      <c r="I17" s="127"/>
      <c r="J17" s="128"/>
      <c r="K17" s="127"/>
      <c r="L17" s="127"/>
      <c r="M17" s="129"/>
    </row>
    <row r="18" spans="1:13" s="12" customFormat="1" ht="27" customHeight="1" x14ac:dyDescent="0.25">
      <c r="A18" s="123"/>
      <c r="B18" s="130"/>
      <c r="C18" s="13" t="s">
        <v>46</v>
      </c>
      <c r="D18" s="9" t="s">
        <v>18</v>
      </c>
      <c r="E18" s="10">
        <v>64.41216</v>
      </c>
      <c r="F18" s="81">
        <v>3926</v>
      </c>
      <c r="G18" s="125"/>
      <c r="H18" s="127"/>
      <c r="I18" s="127"/>
      <c r="J18" s="128"/>
      <c r="K18" s="127"/>
      <c r="L18" s="127"/>
      <c r="M18" s="129"/>
    </row>
    <row r="19" spans="1:13" s="12" customFormat="1" ht="33.75" customHeight="1" x14ac:dyDescent="0.25">
      <c r="A19" s="123">
        <v>5</v>
      </c>
      <c r="B19" s="131" t="s">
        <v>47</v>
      </c>
      <c r="C19" s="82" t="s">
        <v>47</v>
      </c>
      <c r="D19" s="83" t="s">
        <v>19</v>
      </c>
      <c r="E19" s="84">
        <v>41.73</v>
      </c>
      <c r="F19" s="85">
        <v>5073</v>
      </c>
      <c r="G19" s="132">
        <v>2</v>
      </c>
      <c r="H19" s="133">
        <f>SUM(E19:E23)</f>
        <v>137.81</v>
      </c>
      <c r="I19" s="133">
        <f>H19/30*100</f>
        <v>459.36666666666667</v>
      </c>
      <c r="J19" s="128">
        <f>SUM(F19:F23)</f>
        <v>19158</v>
      </c>
      <c r="K19" s="133">
        <f>J19/16000*100</f>
        <v>119.73750000000001</v>
      </c>
      <c r="L19" s="133"/>
      <c r="M19" s="134"/>
    </row>
    <row r="20" spans="1:13" s="12" customFormat="1" ht="33.75" customHeight="1" x14ac:dyDescent="0.25">
      <c r="A20" s="123"/>
      <c r="B20" s="124"/>
      <c r="C20" s="82" t="s">
        <v>48</v>
      </c>
      <c r="D20" s="83" t="s">
        <v>19</v>
      </c>
      <c r="E20" s="86">
        <v>44.7</v>
      </c>
      <c r="F20" s="85">
        <v>4903</v>
      </c>
      <c r="G20" s="132"/>
      <c r="H20" s="127"/>
      <c r="I20" s="127"/>
      <c r="J20" s="128"/>
      <c r="K20" s="127"/>
      <c r="L20" s="127"/>
      <c r="M20" s="129"/>
    </row>
    <row r="21" spans="1:13" s="12" customFormat="1" ht="33.75" customHeight="1" x14ac:dyDescent="0.25">
      <c r="A21" s="123"/>
      <c r="B21" s="124"/>
      <c r="C21" s="16" t="s">
        <v>257</v>
      </c>
      <c r="D21" s="83" t="s">
        <v>19</v>
      </c>
      <c r="E21" s="14">
        <v>13.52</v>
      </c>
      <c r="F21" s="87">
        <f>3640-F29</f>
        <v>2772</v>
      </c>
      <c r="G21" s="132"/>
      <c r="H21" s="127"/>
      <c r="I21" s="127"/>
      <c r="J21" s="128"/>
      <c r="K21" s="127"/>
      <c r="L21" s="127"/>
      <c r="M21" s="129"/>
    </row>
    <row r="22" spans="1:13" s="12" customFormat="1" ht="33.75" customHeight="1" x14ac:dyDescent="0.25">
      <c r="A22" s="123"/>
      <c r="B22" s="124"/>
      <c r="C22" s="16" t="s">
        <v>256</v>
      </c>
      <c r="D22" s="83" t="s">
        <v>19</v>
      </c>
      <c r="E22" s="88">
        <v>6.08</v>
      </c>
      <c r="F22" s="87">
        <v>1148</v>
      </c>
      <c r="G22" s="132"/>
      <c r="H22" s="127"/>
      <c r="I22" s="127"/>
      <c r="J22" s="128"/>
      <c r="K22" s="127"/>
      <c r="L22" s="127"/>
      <c r="M22" s="129"/>
    </row>
    <row r="23" spans="1:13" s="12" customFormat="1" ht="33.75" customHeight="1" x14ac:dyDescent="0.25">
      <c r="A23" s="123"/>
      <c r="B23" s="124"/>
      <c r="C23" s="16" t="s">
        <v>252</v>
      </c>
      <c r="D23" s="83" t="s">
        <v>19</v>
      </c>
      <c r="E23" s="14">
        <v>31.78</v>
      </c>
      <c r="F23" s="87">
        <f>6218-F28-F33</f>
        <v>5262</v>
      </c>
      <c r="G23" s="132"/>
      <c r="H23" s="127"/>
      <c r="I23" s="127"/>
      <c r="J23" s="128"/>
      <c r="K23" s="127"/>
      <c r="L23" s="127"/>
      <c r="M23" s="129"/>
    </row>
    <row r="24" spans="1:13" s="12" customFormat="1" ht="27" customHeight="1" x14ac:dyDescent="0.25">
      <c r="A24" s="123">
        <v>6</v>
      </c>
      <c r="B24" s="124" t="s">
        <v>49</v>
      </c>
      <c r="C24" s="35" t="s">
        <v>50</v>
      </c>
      <c r="D24" s="83" t="s">
        <v>19</v>
      </c>
      <c r="E24" s="88">
        <v>5.3460000000000001</v>
      </c>
      <c r="F24" s="85">
        <v>11705</v>
      </c>
      <c r="G24" s="135">
        <v>3</v>
      </c>
      <c r="H24" s="136">
        <f>SUM(E24:E30)</f>
        <v>95.259000000000015</v>
      </c>
      <c r="I24" s="133">
        <f>H24/30*100</f>
        <v>317.53000000000003</v>
      </c>
      <c r="J24" s="128">
        <f>SUM(F24:F30)</f>
        <v>21204</v>
      </c>
      <c r="K24" s="133">
        <f>J24/16000*100</f>
        <v>132.52500000000001</v>
      </c>
      <c r="L24" s="127"/>
      <c r="M24" s="129"/>
    </row>
    <row r="25" spans="1:13" s="12" customFormat="1" ht="27" customHeight="1" x14ac:dyDescent="0.25">
      <c r="A25" s="123"/>
      <c r="B25" s="124"/>
      <c r="C25" s="35" t="s">
        <v>255</v>
      </c>
      <c r="D25" s="83" t="s">
        <v>19</v>
      </c>
      <c r="E25" s="89">
        <v>44.529000000000003</v>
      </c>
      <c r="F25" s="85">
        <f>6794-F34</f>
        <v>3702</v>
      </c>
      <c r="G25" s="135"/>
      <c r="H25" s="127"/>
      <c r="I25" s="133"/>
      <c r="J25" s="128"/>
      <c r="K25" s="133"/>
      <c r="L25" s="127"/>
      <c r="M25" s="129"/>
    </row>
    <row r="26" spans="1:13" s="12" customFormat="1" ht="39" customHeight="1" x14ac:dyDescent="0.25">
      <c r="A26" s="123"/>
      <c r="B26" s="124"/>
      <c r="C26" s="35" t="s">
        <v>254</v>
      </c>
      <c r="D26" s="83" t="s">
        <v>19</v>
      </c>
      <c r="E26" s="14">
        <v>27.42</v>
      </c>
      <c r="F26" s="85">
        <f>4887-F22</f>
        <v>3739</v>
      </c>
      <c r="G26" s="135"/>
      <c r="H26" s="127"/>
      <c r="I26" s="133"/>
      <c r="J26" s="128"/>
      <c r="K26" s="133"/>
      <c r="L26" s="127"/>
      <c r="M26" s="129"/>
    </row>
    <row r="27" spans="1:13" s="12" customFormat="1" ht="27" customHeight="1" x14ac:dyDescent="0.25">
      <c r="A27" s="123"/>
      <c r="B27" s="124"/>
      <c r="C27" s="35" t="s">
        <v>253</v>
      </c>
      <c r="D27" s="83" t="s">
        <v>19</v>
      </c>
      <c r="E27" s="88">
        <v>2.4</v>
      </c>
      <c r="F27" s="85">
        <f>408+11</f>
        <v>419</v>
      </c>
      <c r="G27" s="135"/>
      <c r="H27" s="127"/>
      <c r="I27" s="133"/>
      <c r="J27" s="128"/>
      <c r="K27" s="133"/>
      <c r="L27" s="127"/>
      <c r="M27" s="129"/>
    </row>
    <row r="28" spans="1:13" s="12" customFormat="1" ht="42" customHeight="1" x14ac:dyDescent="0.25">
      <c r="A28" s="123"/>
      <c r="B28" s="124"/>
      <c r="C28" s="35" t="s">
        <v>252</v>
      </c>
      <c r="D28" s="83" t="s">
        <v>19</v>
      </c>
      <c r="E28" s="88">
        <v>4.1840000000000002</v>
      </c>
      <c r="F28" s="85">
        <f>619+67</f>
        <v>686</v>
      </c>
      <c r="G28" s="135"/>
      <c r="H28" s="127"/>
      <c r="I28" s="133"/>
      <c r="J28" s="128"/>
      <c r="K28" s="133"/>
      <c r="L28" s="127"/>
      <c r="M28" s="129"/>
    </row>
    <row r="29" spans="1:13" s="12" customFormat="1" ht="33.75" customHeight="1" x14ac:dyDescent="0.25">
      <c r="A29" s="123"/>
      <c r="B29" s="124"/>
      <c r="C29" s="35" t="s">
        <v>251</v>
      </c>
      <c r="D29" s="83" t="s">
        <v>19</v>
      </c>
      <c r="E29" s="88">
        <v>8.98</v>
      </c>
      <c r="F29" s="85">
        <v>868</v>
      </c>
      <c r="G29" s="135"/>
      <c r="H29" s="127"/>
      <c r="I29" s="133"/>
      <c r="J29" s="128"/>
      <c r="K29" s="133"/>
      <c r="L29" s="127"/>
      <c r="M29" s="129"/>
    </row>
    <row r="30" spans="1:13" s="12" customFormat="1" ht="27" customHeight="1" x14ac:dyDescent="0.25">
      <c r="A30" s="123"/>
      <c r="B30" s="124"/>
      <c r="C30" s="35" t="s">
        <v>250</v>
      </c>
      <c r="D30" s="83" t="s">
        <v>19</v>
      </c>
      <c r="E30" s="88">
        <v>2.4</v>
      </c>
      <c r="F30" s="85">
        <v>85</v>
      </c>
      <c r="G30" s="135"/>
      <c r="H30" s="127"/>
      <c r="I30" s="133"/>
      <c r="J30" s="128"/>
      <c r="K30" s="133"/>
      <c r="L30" s="127"/>
      <c r="M30" s="129"/>
    </row>
    <row r="31" spans="1:13" s="12" customFormat="1" ht="38.25" customHeight="1" x14ac:dyDescent="0.25">
      <c r="A31" s="123">
        <v>7</v>
      </c>
      <c r="B31" s="130" t="s">
        <v>51</v>
      </c>
      <c r="C31" s="35" t="s">
        <v>249</v>
      </c>
      <c r="D31" s="83" t="s">
        <v>19</v>
      </c>
      <c r="E31" s="88">
        <v>49.85</v>
      </c>
      <c r="F31" s="85">
        <f>6998-F30</f>
        <v>6913</v>
      </c>
      <c r="G31" s="132">
        <v>2</v>
      </c>
      <c r="H31" s="137">
        <f>SUM(E31:E35)</f>
        <v>145.09399999999999</v>
      </c>
      <c r="I31" s="137">
        <f>H31/30*100</f>
        <v>483.64666666666665</v>
      </c>
      <c r="J31" s="138">
        <f>SUM(F31:F35)</f>
        <v>20347</v>
      </c>
      <c r="K31" s="137">
        <f>J31/16000*100</f>
        <v>127.16875</v>
      </c>
      <c r="L31" s="138"/>
      <c r="M31" s="139"/>
    </row>
    <row r="32" spans="1:13" s="12" customFormat="1" ht="27" customHeight="1" x14ac:dyDescent="0.25">
      <c r="A32" s="123"/>
      <c r="B32" s="130"/>
      <c r="C32" s="82" t="s">
        <v>52</v>
      </c>
      <c r="D32" s="83" t="s">
        <v>19</v>
      </c>
      <c r="E32" s="88">
        <v>47.113</v>
      </c>
      <c r="F32" s="85">
        <v>5670</v>
      </c>
      <c r="G32" s="132"/>
      <c r="H32" s="137"/>
      <c r="I32" s="137"/>
      <c r="J32" s="138"/>
      <c r="K32" s="137"/>
      <c r="L32" s="138"/>
      <c r="M32" s="139"/>
    </row>
    <row r="33" spans="1:13" s="12" customFormat="1" ht="42" customHeight="1" x14ac:dyDescent="0.25">
      <c r="A33" s="123"/>
      <c r="B33" s="130"/>
      <c r="C33" s="35" t="s">
        <v>248</v>
      </c>
      <c r="D33" s="83" t="s">
        <v>19</v>
      </c>
      <c r="E33" s="90">
        <v>0.05</v>
      </c>
      <c r="F33" s="85">
        <v>270</v>
      </c>
      <c r="G33" s="132"/>
      <c r="H33" s="137"/>
      <c r="I33" s="137"/>
      <c r="J33" s="138"/>
      <c r="K33" s="137"/>
      <c r="L33" s="138"/>
      <c r="M33" s="139"/>
    </row>
    <row r="34" spans="1:13" s="12" customFormat="1" ht="42" customHeight="1" x14ac:dyDescent="0.25">
      <c r="A34" s="123"/>
      <c r="B34" s="130"/>
      <c r="C34" s="35" t="s">
        <v>247</v>
      </c>
      <c r="D34" s="83" t="s">
        <v>19</v>
      </c>
      <c r="E34" s="88">
        <v>14.071</v>
      </c>
      <c r="F34" s="85">
        <v>3092</v>
      </c>
      <c r="G34" s="132"/>
      <c r="H34" s="137"/>
      <c r="I34" s="137"/>
      <c r="J34" s="138"/>
      <c r="K34" s="137"/>
      <c r="L34" s="138"/>
      <c r="M34" s="139"/>
    </row>
    <row r="35" spans="1:13" s="12" customFormat="1" ht="39.75" customHeight="1" x14ac:dyDescent="0.25">
      <c r="A35" s="123"/>
      <c r="B35" s="130"/>
      <c r="C35" s="35" t="s">
        <v>246</v>
      </c>
      <c r="D35" s="83" t="s">
        <v>19</v>
      </c>
      <c r="E35" s="88">
        <v>34.01</v>
      </c>
      <c r="F35" s="85">
        <f>4821-F27</f>
        <v>4402</v>
      </c>
      <c r="G35" s="132"/>
      <c r="H35" s="137"/>
      <c r="I35" s="137"/>
      <c r="J35" s="138"/>
      <c r="K35" s="137"/>
      <c r="L35" s="138"/>
      <c r="M35" s="139"/>
    </row>
    <row r="36" spans="1:13" s="19" customFormat="1" ht="27" customHeight="1" x14ac:dyDescent="0.25">
      <c r="A36" s="123">
        <v>8</v>
      </c>
      <c r="B36" s="130" t="s">
        <v>53</v>
      </c>
      <c r="C36" s="16" t="s">
        <v>54</v>
      </c>
      <c r="D36" s="17" t="s">
        <v>20</v>
      </c>
      <c r="E36" s="10">
        <v>34.270000000000003</v>
      </c>
      <c r="F36" s="18">
        <v>7740</v>
      </c>
      <c r="G36" s="127">
        <v>1</v>
      </c>
      <c r="H36" s="126">
        <f>SUM(E36:E38)</f>
        <v>108.8073</v>
      </c>
      <c r="I36" s="126">
        <f>H36/30*100</f>
        <v>362.69100000000003</v>
      </c>
      <c r="J36" s="128">
        <f>SUM(F36:F38)</f>
        <v>15331</v>
      </c>
      <c r="K36" s="126">
        <f>J36/16000*100</f>
        <v>95.818749999999994</v>
      </c>
      <c r="L36" s="138"/>
      <c r="M36" s="139"/>
    </row>
    <row r="37" spans="1:13" s="12" customFormat="1" ht="32.25" customHeight="1" x14ac:dyDescent="0.25">
      <c r="A37" s="123"/>
      <c r="B37" s="130"/>
      <c r="C37" s="16" t="s">
        <v>245</v>
      </c>
      <c r="D37" s="17" t="s">
        <v>21</v>
      </c>
      <c r="E37" s="10">
        <v>8.0883000000000003</v>
      </c>
      <c r="F37" s="20">
        <v>1508</v>
      </c>
      <c r="G37" s="127"/>
      <c r="H37" s="126"/>
      <c r="I37" s="127"/>
      <c r="J37" s="128"/>
      <c r="K37" s="127"/>
      <c r="L37" s="138"/>
      <c r="M37" s="139"/>
    </row>
    <row r="38" spans="1:13" s="12" customFormat="1" ht="27" customHeight="1" x14ac:dyDescent="0.25">
      <c r="A38" s="123"/>
      <c r="B38" s="130"/>
      <c r="C38" s="16" t="s">
        <v>55</v>
      </c>
      <c r="D38" s="17" t="s">
        <v>20</v>
      </c>
      <c r="E38" s="10">
        <v>66.448999999999998</v>
      </c>
      <c r="F38" s="20">
        <v>6083</v>
      </c>
      <c r="G38" s="127"/>
      <c r="H38" s="127"/>
      <c r="I38" s="127"/>
      <c r="J38" s="128"/>
      <c r="K38" s="127"/>
      <c r="L38" s="138"/>
      <c r="M38" s="139"/>
    </row>
    <row r="39" spans="1:13" s="12" customFormat="1" ht="30" customHeight="1" x14ac:dyDescent="0.25">
      <c r="A39" s="123">
        <v>9</v>
      </c>
      <c r="B39" s="130" t="s">
        <v>56</v>
      </c>
      <c r="C39" s="16" t="s">
        <v>57</v>
      </c>
      <c r="D39" s="17" t="s">
        <v>20</v>
      </c>
      <c r="E39" s="10">
        <v>32.345999999999997</v>
      </c>
      <c r="F39" s="20">
        <v>3549</v>
      </c>
      <c r="G39" s="127">
        <v>3</v>
      </c>
      <c r="H39" s="126">
        <f>SUM(E39:E42)</f>
        <v>123.67564</v>
      </c>
      <c r="I39" s="126">
        <f>H39/30*100</f>
        <v>412.25213333333335</v>
      </c>
      <c r="J39" s="128">
        <f>SUM(F39:F42)</f>
        <v>21420</v>
      </c>
      <c r="K39" s="126">
        <f>J39/16000*100</f>
        <v>133.875</v>
      </c>
      <c r="L39" s="127"/>
      <c r="M39" s="129"/>
    </row>
    <row r="40" spans="1:13" s="12" customFormat="1" ht="27" customHeight="1" x14ac:dyDescent="0.25">
      <c r="A40" s="123"/>
      <c r="B40" s="130"/>
      <c r="C40" s="16" t="s">
        <v>58</v>
      </c>
      <c r="D40" s="17" t="s">
        <v>20</v>
      </c>
      <c r="E40" s="10">
        <v>13.31</v>
      </c>
      <c r="F40" s="20">
        <v>2992</v>
      </c>
      <c r="G40" s="127"/>
      <c r="H40" s="126"/>
      <c r="I40" s="126"/>
      <c r="J40" s="128"/>
      <c r="K40" s="126"/>
      <c r="L40" s="127"/>
      <c r="M40" s="129"/>
    </row>
    <row r="41" spans="1:13" s="12" customFormat="1" ht="27" customHeight="1" x14ac:dyDescent="0.25">
      <c r="A41" s="123"/>
      <c r="B41" s="130"/>
      <c r="C41" s="16" t="s">
        <v>59</v>
      </c>
      <c r="D41" s="17" t="s">
        <v>60</v>
      </c>
      <c r="E41" s="14">
        <v>46.219639999999998</v>
      </c>
      <c r="F41" s="18">
        <v>5908</v>
      </c>
      <c r="G41" s="127"/>
      <c r="H41" s="126"/>
      <c r="I41" s="127"/>
      <c r="J41" s="128"/>
      <c r="K41" s="127"/>
      <c r="L41" s="127"/>
      <c r="M41" s="129"/>
    </row>
    <row r="42" spans="1:13" s="12" customFormat="1" ht="27" customHeight="1" x14ac:dyDescent="0.25">
      <c r="A42" s="123"/>
      <c r="B42" s="130"/>
      <c r="C42" s="16" t="s">
        <v>61</v>
      </c>
      <c r="D42" s="17" t="s">
        <v>20</v>
      </c>
      <c r="E42" s="10">
        <v>31.8</v>
      </c>
      <c r="F42" s="11">
        <v>8971</v>
      </c>
      <c r="G42" s="127"/>
      <c r="H42" s="126"/>
      <c r="I42" s="127"/>
      <c r="J42" s="128"/>
      <c r="K42" s="127"/>
      <c r="L42" s="127"/>
      <c r="M42" s="129"/>
    </row>
    <row r="43" spans="1:13" s="12" customFormat="1" ht="30" customHeight="1" x14ac:dyDescent="0.25">
      <c r="A43" s="123">
        <v>10</v>
      </c>
      <c r="B43" s="130" t="s">
        <v>62</v>
      </c>
      <c r="C43" s="16" t="s">
        <v>63</v>
      </c>
      <c r="D43" s="17" t="s">
        <v>20</v>
      </c>
      <c r="E43" s="21">
        <v>8.1004000000000005</v>
      </c>
      <c r="F43" s="18">
        <v>10930</v>
      </c>
      <c r="G43" s="127">
        <v>2</v>
      </c>
      <c r="H43" s="126">
        <f>SUM(E43:E45)</f>
        <v>26.276400000000002</v>
      </c>
      <c r="I43" s="126">
        <f>H43/5.5*100</f>
        <v>477.75272727272727</v>
      </c>
      <c r="J43" s="128">
        <f>SUM(F43:F45)</f>
        <v>23738</v>
      </c>
      <c r="K43" s="126">
        <f>J43/16000*100</f>
        <v>148.36250000000001</v>
      </c>
      <c r="L43" s="127"/>
      <c r="M43" s="129"/>
    </row>
    <row r="44" spans="1:13" s="12" customFormat="1" ht="30" customHeight="1" x14ac:dyDescent="0.25">
      <c r="A44" s="123"/>
      <c r="B44" s="130"/>
      <c r="C44" s="16" t="s">
        <v>64</v>
      </c>
      <c r="D44" s="17" t="s">
        <v>20</v>
      </c>
      <c r="E44" s="21">
        <v>10.182</v>
      </c>
      <c r="F44" s="20">
        <v>9066</v>
      </c>
      <c r="G44" s="127"/>
      <c r="H44" s="127"/>
      <c r="I44" s="127"/>
      <c r="J44" s="128"/>
      <c r="K44" s="127"/>
      <c r="L44" s="127"/>
      <c r="M44" s="129"/>
    </row>
    <row r="45" spans="1:13" s="12" customFormat="1" ht="30" customHeight="1" x14ac:dyDescent="0.25">
      <c r="A45" s="123"/>
      <c r="B45" s="130"/>
      <c r="C45" s="16" t="s">
        <v>65</v>
      </c>
      <c r="D45" s="17" t="s">
        <v>20</v>
      </c>
      <c r="E45" s="21">
        <v>7.9939999999999998</v>
      </c>
      <c r="F45" s="20">
        <v>3742</v>
      </c>
      <c r="G45" s="127"/>
      <c r="H45" s="127"/>
      <c r="I45" s="127"/>
      <c r="J45" s="128"/>
      <c r="K45" s="127"/>
      <c r="L45" s="127"/>
      <c r="M45" s="129"/>
    </row>
    <row r="46" spans="1:13" s="12" customFormat="1" ht="27" customHeight="1" x14ac:dyDescent="0.25">
      <c r="A46" s="123">
        <v>11</v>
      </c>
      <c r="B46" s="124" t="s">
        <v>66</v>
      </c>
      <c r="C46" s="16" t="s">
        <v>67</v>
      </c>
      <c r="D46" s="17" t="s">
        <v>60</v>
      </c>
      <c r="E46" s="14">
        <v>32.554830000000003</v>
      </c>
      <c r="F46" s="20">
        <v>5211</v>
      </c>
      <c r="G46" s="127">
        <v>2</v>
      </c>
      <c r="H46" s="126">
        <f>SUM(E46:E48)</f>
        <v>117.85352000000002</v>
      </c>
      <c r="I46" s="126">
        <f>H46/30*100</f>
        <v>392.84506666666675</v>
      </c>
      <c r="J46" s="128">
        <f>SUM(F46:F48)</f>
        <v>13581</v>
      </c>
      <c r="K46" s="126">
        <f>J46/16000*100</f>
        <v>84.881249999999994</v>
      </c>
      <c r="L46" s="127"/>
      <c r="M46" s="129"/>
    </row>
    <row r="47" spans="1:13" s="12" customFormat="1" ht="27" customHeight="1" x14ac:dyDescent="0.25">
      <c r="A47" s="123"/>
      <c r="B47" s="124"/>
      <c r="C47" s="16" t="s">
        <v>68</v>
      </c>
      <c r="D47" s="17" t="s">
        <v>60</v>
      </c>
      <c r="E47" s="14">
        <v>36.503320000000002</v>
      </c>
      <c r="F47" s="18">
        <v>5041</v>
      </c>
      <c r="G47" s="127"/>
      <c r="H47" s="126"/>
      <c r="I47" s="127"/>
      <c r="J47" s="128"/>
      <c r="K47" s="127"/>
      <c r="L47" s="127"/>
      <c r="M47" s="129"/>
    </row>
    <row r="48" spans="1:13" s="12" customFormat="1" ht="27" customHeight="1" x14ac:dyDescent="0.25">
      <c r="A48" s="123"/>
      <c r="B48" s="124"/>
      <c r="C48" s="16" t="s">
        <v>69</v>
      </c>
      <c r="D48" s="17" t="s">
        <v>60</v>
      </c>
      <c r="E48" s="14">
        <v>48.795370000000005</v>
      </c>
      <c r="F48" s="18">
        <v>3329</v>
      </c>
      <c r="G48" s="127"/>
      <c r="H48" s="126"/>
      <c r="I48" s="127"/>
      <c r="J48" s="128"/>
      <c r="K48" s="127"/>
      <c r="L48" s="127"/>
      <c r="M48" s="129"/>
    </row>
    <row r="49" spans="1:13" s="12" customFormat="1" ht="27" customHeight="1" x14ac:dyDescent="0.25">
      <c r="A49" s="123">
        <v>12</v>
      </c>
      <c r="B49" s="130" t="s">
        <v>70</v>
      </c>
      <c r="C49" s="16" t="s">
        <v>16</v>
      </c>
      <c r="D49" s="17" t="s">
        <v>60</v>
      </c>
      <c r="E49" s="14">
        <v>52.749030000000005</v>
      </c>
      <c r="F49" s="41">
        <v>6714</v>
      </c>
      <c r="G49" s="127">
        <v>2</v>
      </c>
      <c r="H49" s="126">
        <f>SUM(E49:E51)</f>
        <v>135.55567000000002</v>
      </c>
      <c r="I49" s="126">
        <f>H49/30*100</f>
        <v>451.8522333333334</v>
      </c>
      <c r="J49" s="128">
        <f>SUM(F49:F51)</f>
        <v>16880</v>
      </c>
      <c r="K49" s="126">
        <f>J49/16000*100</f>
        <v>105.5</v>
      </c>
      <c r="L49" s="127"/>
      <c r="M49" s="129"/>
    </row>
    <row r="50" spans="1:13" s="12" customFormat="1" ht="27" customHeight="1" x14ac:dyDescent="0.25">
      <c r="A50" s="123"/>
      <c r="B50" s="130"/>
      <c r="C50" s="16" t="s">
        <v>4</v>
      </c>
      <c r="D50" s="17" t="s">
        <v>60</v>
      </c>
      <c r="E50" s="14">
        <v>36.340000000000003</v>
      </c>
      <c r="F50" s="20">
        <v>4763</v>
      </c>
      <c r="G50" s="127"/>
      <c r="H50" s="126"/>
      <c r="I50" s="127"/>
      <c r="J50" s="128"/>
      <c r="K50" s="127"/>
      <c r="L50" s="127"/>
      <c r="M50" s="129"/>
    </row>
    <row r="51" spans="1:13" s="12" customFormat="1" ht="36" customHeight="1" x14ac:dyDescent="0.25">
      <c r="A51" s="123"/>
      <c r="B51" s="130"/>
      <c r="C51" s="16" t="s">
        <v>71</v>
      </c>
      <c r="D51" s="17" t="s">
        <v>60</v>
      </c>
      <c r="E51" s="14">
        <v>46.466639999999998</v>
      </c>
      <c r="F51" s="20">
        <v>5403</v>
      </c>
      <c r="G51" s="127"/>
      <c r="H51" s="127"/>
      <c r="I51" s="127"/>
      <c r="J51" s="128"/>
      <c r="K51" s="127"/>
      <c r="L51" s="127"/>
      <c r="M51" s="129"/>
    </row>
    <row r="52" spans="1:13" s="12" customFormat="1" ht="27" customHeight="1" x14ac:dyDescent="0.25">
      <c r="A52" s="123">
        <v>13</v>
      </c>
      <c r="B52" s="130" t="s">
        <v>72</v>
      </c>
      <c r="C52" s="22" t="s">
        <v>73</v>
      </c>
      <c r="D52" s="23" t="s">
        <v>21</v>
      </c>
      <c r="E52" s="14">
        <v>26.53</v>
      </c>
      <c r="F52" s="18">
        <v>8453</v>
      </c>
      <c r="G52" s="140">
        <v>2</v>
      </c>
      <c r="H52" s="137">
        <f>SUM(E52:E54)</f>
        <v>93.821699999999993</v>
      </c>
      <c r="I52" s="126">
        <f>H52/30*100</f>
        <v>312.73899999999998</v>
      </c>
      <c r="J52" s="138">
        <f>SUM(F52:F54)</f>
        <v>19336</v>
      </c>
      <c r="K52" s="126">
        <f>J52/16000*100</f>
        <v>120.85</v>
      </c>
      <c r="L52" s="138"/>
      <c r="M52" s="139"/>
    </row>
    <row r="53" spans="1:13" s="12" customFormat="1" ht="27" customHeight="1" x14ac:dyDescent="0.25">
      <c r="A53" s="123"/>
      <c r="B53" s="130"/>
      <c r="C53" s="22" t="s">
        <v>74</v>
      </c>
      <c r="D53" s="23" t="s">
        <v>21</v>
      </c>
      <c r="E53" s="24">
        <v>24.211699999999997</v>
      </c>
      <c r="F53" s="25">
        <f>4860-F37</f>
        <v>3352</v>
      </c>
      <c r="G53" s="140"/>
      <c r="H53" s="137"/>
      <c r="I53" s="127"/>
      <c r="J53" s="138"/>
      <c r="K53" s="127"/>
      <c r="L53" s="138"/>
      <c r="M53" s="139"/>
    </row>
    <row r="54" spans="1:13" s="12" customFormat="1" ht="27" customHeight="1" x14ac:dyDescent="0.25">
      <c r="A54" s="123"/>
      <c r="B54" s="130"/>
      <c r="C54" s="22" t="s">
        <v>75</v>
      </c>
      <c r="D54" s="23" t="s">
        <v>21</v>
      </c>
      <c r="E54" s="14">
        <v>43.08</v>
      </c>
      <c r="F54" s="18">
        <v>7531</v>
      </c>
      <c r="G54" s="140"/>
      <c r="H54" s="137"/>
      <c r="I54" s="127"/>
      <c r="J54" s="138"/>
      <c r="K54" s="127"/>
      <c r="L54" s="138"/>
      <c r="M54" s="139"/>
    </row>
    <row r="55" spans="1:13" s="12" customFormat="1" ht="27" customHeight="1" x14ac:dyDescent="0.25">
      <c r="A55" s="123">
        <v>14</v>
      </c>
      <c r="B55" s="130" t="s">
        <v>76</v>
      </c>
      <c r="C55" s="22" t="s">
        <v>76</v>
      </c>
      <c r="D55" s="23" t="s">
        <v>21</v>
      </c>
      <c r="E55" s="18">
        <v>36.14</v>
      </c>
      <c r="F55" s="18">
        <v>7791</v>
      </c>
      <c r="G55" s="140">
        <v>2</v>
      </c>
      <c r="H55" s="137">
        <f>SUM(E55:E57)</f>
        <v>109.77</v>
      </c>
      <c r="I55" s="126">
        <f>H55/30*100</f>
        <v>365.9</v>
      </c>
      <c r="J55" s="138">
        <f>SUM(F55:F57)</f>
        <v>19949</v>
      </c>
      <c r="K55" s="126">
        <f>J55/16000*100</f>
        <v>124.68125000000001</v>
      </c>
      <c r="L55" s="138"/>
      <c r="M55" s="139"/>
    </row>
    <row r="56" spans="1:13" s="12" customFormat="1" ht="27" customHeight="1" x14ac:dyDescent="0.25">
      <c r="A56" s="123"/>
      <c r="B56" s="130"/>
      <c r="C56" s="22" t="s">
        <v>16</v>
      </c>
      <c r="D56" s="23" t="s">
        <v>21</v>
      </c>
      <c r="E56" s="18">
        <v>43.66</v>
      </c>
      <c r="F56" s="18">
        <v>8613</v>
      </c>
      <c r="G56" s="140"/>
      <c r="H56" s="137"/>
      <c r="I56" s="127"/>
      <c r="J56" s="138"/>
      <c r="K56" s="127"/>
      <c r="L56" s="138"/>
      <c r="M56" s="139"/>
    </row>
    <row r="57" spans="1:13" s="12" customFormat="1" ht="27" customHeight="1" x14ac:dyDescent="0.25">
      <c r="A57" s="123"/>
      <c r="B57" s="130"/>
      <c r="C57" s="22" t="s">
        <v>77</v>
      </c>
      <c r="D57" s="23" t="s">
        <v>21</v>
      </c>
      <c r="E57" s="14">
        <v>29.97</v>
      </c>
      <c r="F57" s="18">
        <v>3545</v>
      </c>
      <c r="G57" s="140"/>
      <c r="H57" s="137"/>
      <c r="I57" s="127"/>
      <c r="J57" s="138"/>
      <c r="K57" s="127"/>
      <c r="L57" s="138"/>
      <c r="M57" s="139"/>
    </row>
    <row r="58" spans="1:13" s="12" customFormat="1" ht="27" customHeight="1" x14ac:dyDescent="0.25">
      <c r="A58" s="123">
        <v>15</v>
      </c>
      <c r="B58" s="130" t="s">
        <v>78</v>
      </c>
      <c r="C58" s="16" t="s">
        <v>4</v>
      </c>
      <c r="D58" s="23" t="s">
        <v>21</v>
      </c>
      <c r="E58" s="14">
        <v>27.38</v>
      </c>
      <c r="F58" s="18">
        <v>7652</v>
      </c>
      <c r="G58" s="127">
        <v>2</v>
      </c>
      <c r="H58" s="137">
        <f>SUM(E58:E60)</f>
        <v>92.67</v>
      </c>
      <c r="I58" s="126">
        <f>H58/30*100</f>
        <v>308.89999999999998</v>
      </c>
      <c r="J58" s="138">
        <f>SUM(F58:F60)</f>
        <v>27099</v>
      </c>
      <c r="K58" s="126">
        <f>J58/16000*100</f>
        <v>169.36875000000001</v>
      </c>
      <c r="L58" s="138"/>
      <c r="M58" s="139"/>
    </row>
    <row r="59" spans="1:13" s="12" customFormat="1" ht="27" customHeight="1" x14ac:dyDescent="0.25">
      <c r="A59" s="123"/>
      <c r="B59" s="130"/>
      <c r="C59" s="22" t="s">
        <v>78</v>
      </c>
      <c r="D59" s="23" t="s">
        <v>21</v>
      </c>
      <c r="E59" s="14">
        <v>37.340000000000003</v>
      </c>
      <c r="F59" s="20">
        <v>10729</v>
      </c>
      <c r="G59" s="127"/>
      <c r="H59" s="137"/>
      <c r="I59" s="127"/>
      <c r="J59" s="138"/>
      <c r="K59" s="127"/>
      <c r="L59" s="138"/>
      <c r="M59" s="139"/>
    </row>
    <row r="60" spans="1:13" s="12" customFormat="1" ht="27" customHeight="1" x14ac:dyDescent="0.25">
      <c r="A60" s="123"/>
      <c r="B60" s="130"/>
      <c r="C60" s="22" t="s">
        <v>79</v>
      </c>
      <c r="D60" s="23" t="s">
        <v>21</v>
      </c>
      <c r="E60" s="18">
        <v>27.95</v>
      </c>
      <c r="F60" s="20">
        <v>8718</v>
      </c>
      <c r="G60" s="127"/>
      <c r="H60" s="137"/>
      <c r="I60" s="127"/>
      <c r="J60" s="138"/>
      <c r="K60" s="127"/>
      <c r="L60" s="138"/>
      <c r="M60" s="139"/>
    </row>
    <row r="61" spans="1:13" s="12" customFormat="1" ht="27" customHeight="1" x14ac:dyDescent="0.25">
      <c r="A61" s="123">
        <v>16</v>
      </c>
      <c r="B61" s="130" t="s">
        <v>80</v>
      </c>
      <c r="C61" s="22" t="s">
        <v>81</v>
      </c>
      <c r="D61" s="23" t="s">
        <v>21</v>
      </c>
      <c r="E61" s="14">
        <v>34.17</v>
      </c>
      <c r="F61" s="18">
        <v>5389</v>
      </c>
      <c r="G61" s="140">
        <v>3</v>
      </c>
      <c r="H61" s="137">
        <f>SUM(E61:E64)</f>
        <v>118.45</v>
      </c>
      <c r="I61" s="126">
        <f>H61/30*100</f>
        <v>394.83333333333331</v>
      </c>
      <c r="J61" s="138">
        <f>SUM(F61:F64)</f>
        <v>25869</v>
      </c>
      <c r="K61" s="126">
        <f>J61/16000*100</f>
        <v>161.68125000000001</v>
      </c>
      <c r="L61" s="138"/>
      <c r="M61" s="139"/>
    </row>
    <row r="62" spans="1:13" s="12" customFormat="1" ht="27" customHeight="1" x14ac:dyDescent="0.25">
      <c r="A62" s="123"/>
      <c r="B62" s="130"/>
      <c r="C62" s="22" t="s">
        <v>82</v>
      </c>
      <c r="D62" s="23" t="s">
        <v>21</v>
      </c>
      <c r="E62" s="18">
        <v>28.55</v>
      </c>
      <c r="F62" s="20">
        <v>4018</v>
      </c>
      <c r="G62" s="140"/>
      <c r="H62" s="137"/>
      <c r="I62" s="127"/>
      <c r="J62" s="138"/>
      <c r="K62" s="127"/>
      <c r="L62" s="138"/>
      <c r="M62" s="139"/>
    </row>
    <row r="63" spans="1:13" s="12" customFormat="1" ht="27" customHeight="1" x14ac:dyDescent="0.25">
      <c r="A63" s="123"/>
      <c r="B63" s="130"/>
      <c r="C63" s="22" t="s">
        <v>3</v>
      </c>
      <c r="D63" s="23" t="s">
        <v>21</v>
      </c>
      <c r="E63" s="18">
        <v>47.99</v>
      </c>
      <c r="F63" s="18">
        <v>9241</v>
      </c>
      <c r="G63" s="140"/>
      <c r="H63" s="137"/>
      <c r="I63" s="127"/>
      <c r="J63" s="138"/>
      <c r="K63" s="127"/>
      <c r="L63" s="138"/>
      <c r="M63" s="139"/>
    </row>
    <row r="64" spans="1:13" s="12" customFormat="1" ht="27" customHeight="1" x14ac:dyDescent="0.25">
      <c r="A64" s="123"/>
      <c r="B64" s="130"/>
      <c r="C64" s="16" t="s">
        <v>83</v>
      </c>
      <c r="D64" s="23" t="s">
        <v>21</v>
      </c>
      <c r="E64" s="14">
        <v>7.74</v>
      </c>
      <c r="F64" s="11">
        <v>7221</v>
      </c>
      <c r="G64" s="140"/>
      <c r="H64" s="137">
        <f>SUM(E64:E64)</f>
        <v>7.74</v>
      </c>
      <c r="I64" s="127"/>
      <c r="J64" s="138" t="e">
        <f>SUM(#REF!)</f>
        <v>#REF!</v>
      </c>
      <c r="K64" s="127"/>
      <c r="L64" s="138"/>
      <c r="M64" s="139"/>
    </row>
    <row r="65" spans="1:13" s="12" customFormat="1" ht="27" customHeight="1" x14ac:dyDescent="0.25">
      <c r="A65" s="123">
        <v>17</v>
      </c>
      <c r="B65" s="130" t="s">
        <v>6</v>
      </c>
      <c r="C65" s="16" t="s">
        <v>84</v>
      </c>
      <c r="D65" s="17" t="s">
        <v>22</v>
      </c>
      <c r="E65" s="14">
        <v>43.95534</v>
      </c>
      <c r="F65" s="26">
        <v>4791</v>
      </c>
      <c r="G65" s="127">
        <v>2</v>
      </c>
      <c r="H65" s="126">
        <f>SUM(E65:E67)</f>
        <v>132.40904</v>
      </c>
      <c r="I65" s="126">
        <f>H65/30*100</f>
        <v>441.36346666666668</v>
      </c>
      <c r="J65" s="128">
        <f>SUM(F65:F67)</f>
        <v>10690</v>
      </c>
      <c r="K65" s="126">
        <f>J65/16000*100</f>
        <v>66.8125</v>
      </c>
      <c r="L65" s="127"/>
      <c r="M65" s="129"/>
    </row>
    <row r="66" spans="1:13" s="12" customFormat="1" ht="27" customHeight="1" x14ac:dyDescent="0.25">
      <c r="A66" s="123"/>
      <c r="B66" s="130"/>
      <c r="C66" s="16" t="s">
        <v>85</v>
      </c>
      <c r="D66" s="17" t="s">
        <v>22</v>
      </c>
      <c r="E66" s="14">
        <v>57.593760000000003</v>
      </c>
      <c r="F66" s="26">
        <v>3273</v>
      </c>
      <c r="G66" s="127"/>
      <c r="H66" s="127"/>
      <c r="I66" s="127"/>
      <c r="J66" s="128"/>
      <c r="K66" s="127"/>
      <c r="L66" s="127"/>
      <c r="M66" s="129"/>
    </row>
    <row r="67" spans="1:13" s="12" customFormat="1" ht="27" customHeight="1" x14ac:dyDescent="0.25">
      <c r="A67" s="123"/>
      <c r="B67" s="130"/>
      <c r="C67" s="16" t="s">
        <v>86</v>
      </c>
      <c r="D67" s="17" t="s">
        <v>24</v>
      </c>
      <c r="E67" s="14">
        <v>30.859940000000002</v>
      </c>
      <c r="F67" s="26">
        <v>2626</v>
      </c>
      <c r="G67" s="127"/>
      <c r="H67" s="127"/>
      <c r="I67" s="127"/>
      <c r="J67" s="128"/>
      <c r="K67" s="127"/>
      <c r="L67" s="127"/>
      <c r="M67" s="129"/>
    </row>
    <row r="68" spans="1:13" s="12" customFormat="1" ht="27" customHeight="1" x14ac:dyDescent="0.25">
      <c r="A68" s="123">
        <v>18</v>
      </c>
      <c r="B68" s="130" t="s">
        <v>87</v>
      </c>
      <c r="C68" s="22" t="s">
        <v>88</v>
      </c>
      <c r="D68" s="17" t="s">
        <v>22</v>
      </c>
      <c r="E68" s="14">
        <v>37.16525</v>
      </c>
      <c r="F68" s="20">
        <v>7922</v>
      </c>
      <c r="G68" s="140">
        <v>2</v>
      </c>
      <c r="H68" s="126">
        <f>SUM(E68:E70)</f>
        <v>144.64076</v>
      </c>
      <c r="I68" s="126">
        <f>H68/30*100</f>
        <v>482.13586666666669</v>
      </c>
      <c r="J68" s="128">
        <f>SUM(F68:F70)</f>
        <v>22064</v>
      </c>
      <c r="K68" s="126">
        <f>J68/16000*100</f>
        <v>137.9</v>
      </c>
      <c r="L68" s="127"/>
      <c r="M68" s="129"/>
    </row>
    <row r="69" spans="1:13" s="12" customFormat="1" ht="27" customHeight="1" x14ac:dyDescent="0.25">
      <c r="A69" s="123"/>
      <c r="B69" s="130"/>
      <c r="C69" s="22" t="s">
        <v>89</v>
      </c>
      <c r="D69" s="17" t="s">
        <v>22</v>
      </c>
      <c r="E69" s="14">
        <v>30.025500000000001</v>
      </c>
      <c r="F69" s="20">
        <v>5521</v>
      </c>
      <c r="G69" s="140"/>
      <c r="H69" s="127"/>
      <c r="I69" s="127"/>
      <c r="J69" s="128"/>
      <c r="K69" s="127"/>
      <c r="L69" s="127"/>
      <c r="M69" s="129"/>
    </row>
    <row r="70" spans="1:13" s="12" customFormat="1" ht="27" customHeight="1" x14ac:dyDescent="0.25">
      <c r="A70" s="123"/>
      <c r="B70" s="130"/>
      <c r="C70" s="22" t="s">
        <v>87</v>
      </c>
      <c r="D70" s="17" t="s">
        <v>22</v>
      </c>
      <c r="E70" s="14">
        <v>77.450010000000006</v>
      </c>
      <c r="F70" s="20">
        <v>8621</v>
      </c>
      <c r="G70" s="140"/>
      <c r="H70" s="127"/>
      <c r="I70" s="127"/>
      <c r="J70" s="128"/>
      <c r="K70" s="127"/>
      <c r="L70" s="127"/>
      <c r="M70" s="129"/>
    </row>
    <row r="71" spans="1:13" s="12" customFormat="1" ht="27" customHeight="1" x14ac:dyDescent="0.25">
      <c r="A71" s="123">
        <v>19</v>
      </c>
      <c r="B71" s="130" t="s">
        <v>90</v>
      </c>
      <c r="C71" s="22" t="s">
        <v>91</v>
      </c>
      <c r="D71" s="17" t="s">
        <v>22</v>
      </c>
      <c r="E71" s="14">
        <v>11.61059</v>
      </c>
      <c r="F71" s="20">
        <v>7878</v>
      </c>
      <c r="G71" s="140">
        <v>2</v>
      </c>
      <c r="H71" s="126">
        <f>SUM(E71:E73)</f>
        <v>108.17937999999999</v>
      </c>
      <c r="I71" s="126">
        <f>H71/30*100</f>
        <v>360.59793333333329</v>
      </c>
      <c r="J71" s="128">
        <f>SUM(F71:F73)</f>
        <v>16738</v>
      </c>
      <c r="K71" s="126">
        <f>J71/16000*100</f>
        <v>104.6125</v>
      </c>
      <c r="L71" s="127"/>
      <c r="M71" s="129"/>
    </row>
    <row r="72" spans="1:13" s="12" customFormat="1" ht="27" customHeight="1" x14ac:dyDescent="0.25">
      <c r="A72" s="123"/>
      <c r="B72" s="130"/>
      <c r="C72" s="22" t="s">
        <v>92</v>
      </c>
      <c r="D72" s="17" t="s">
        <v>22</v>
      </c>
      <c r="E72" s="14">
        <v>35.912109999999998</v>
      </c>
      <c r="F72" s="20">
        <v>5137</v>
      </c>
      <c r="G72" s="140"/>
      <c r="H72" s="127"/>
      <c r="I72" s="127"/>
      <c r="J72" s="128"/>
      <c r="K72" s="127"/>
      <c r="L72" s="127"/>
      <c r="M72" s="129"/>
    </row>
    <row r="73" spans="1:13" s="12" customFormat="1" ht="27" customHeight="1" x14ac:dyDescent="0.25">
      <c r="A73" s="123"/>
      <c r="B73" s="130"/>
      <c r="C73" s="22" t="s">
        <v>93</v>
      </c>
      <c r="D73" s="17" t="s">
        <v>22</v>
      </c>
      <c r="E73" s="14">
        <v>60.656679999999994</v>
      </c>
      <c r="F73" s="20">
        <v>3723</v>
      </c>
      <c r="G73" s="140"/>
      <c r="H73" s="127"/>
      <c r="I73" s="127"/>
      <c r="J73" s="128"/>
      <c r="K73" s="127"/>
      <c r="L73" s="127"/>
      <c r="M73" s="129"/>
    </row>
    <row r="74" spans="1:13" s="12" customFormat="1" ht="27" customHeight="1" x14ac:dyDescent="0.25">
      <c r="A74" s="123">
        <v>20</v>
      </c>
      <c r="B74" s="130" t="s">
        <v>94</v>
      </c>
      <c r="C74" s="22" t="s">
        <v>95</v>
      </c>
      <c r="D74" s="17" t="s">
        <v>22</v>
      </c>
      <c r="E74" s="14">
        <v>44.218630000000005</v>
      </c>
      <c r="F74" s="20">
        <v>6788</v>
      </c>
      <c r="G74" s="140">
        <v>2</v>
      </c>
      <c r="H74" s="126">
        <f>SUM(E74:E76)</f>
        <v>113.44884</v>
      </c>
      <c r="I74" s="126">
        <f>H74/30*100</f>
        <v>378.1628</v>
      </c>
      <c r="J74" s="128">
        <f>SUM(F74:F76)</f>
        <v>19438</v>
      </c>
      <c r="K74" s="126">
        <f>J74/16000*100</f>
        <v>121.4875</v>
      </c>
      <c r="L74" s="127"/>
      <c r="M74" s="129"/>
    </row>
    <row r="75" spans="1:13" s="12" customFormat="1" ht="27" customHeight="1" x14ac:dyDescent="0.25">
      <c r="A75" s="123"/>
      <c r="B75" s="130"/>
      <c r="C75" s="22" t="s">
        <v>94</v>
      </c>
      <c r="D75" s="17" t="s">
        <v>22</v>
      </c>
      <c r="E75" s="14">
        <v>37.39893</v>
      </c>
      <c r="F75" s="20">
        <v>5484</v>
      </c>
      <c r="G75" s="140"/>
      <c r="H75" s="127"/>
      <c r="I75" s="127"/>
      <c r="J75" s="128"/>
      <c r="K75" s="127"/>
      <c r="L75" s="127"/>
      <c r="M75" s="129"/>
    </row>
    <row r="76" spans="1:13" s="12" customFormat="1" ht="27" customHeight="1" x14ac:dyDescent="0.25">
      <c r="A76" s="123"/>
      <c r="B76" s="130"/>
      <c r="C76" s="22" t="s">
        <v>96</v>
      </c>
      <c r="D76" s="17" t="s">
        <v>22</v>
      </c>
      <c r="E76" s="14">
        <v>31.831280000000003</v>
      </c>
      <c r="F76" s="20">
        <v>7166</v>
      </c>
      <c r="G76" s="140"/>
      <c r="H76" s="127"/>
      <c r="I76" s="127"/>
      <c r="J76" s="128"/>
      <c r="K76" s="127"/>
      <c r="L76" s="127"/>
      <c r="M76" s="129"/>
    </row>
    <row r="77" spans="1:13" s="12" customFormat="1" ht="27" customHeight="1" x14ac:dyDescent="0.25">
      <c r="A77" s="123">
        <v>21</v>
      </c>
      <c r="B77" s="130" t="s">
        <v>97</v>
      </c>
      <c r="C77" s="16" t="s">
        <v>98</v>
      </c>
      <c r="D77" s="17" t="s">
        <v>23</v>
      </c>
      <c r="E77" s="14">
        <v>8.7442226000000005</v>
      </c>
      <c r="F77" s="14">
        <v>17387</v>
      </c>
      <c r="G77" s="127">
        <v>3</v>
      </c>
      <c r="H77" s="126">
        <f>SUM(E77:E80)</f>
        <v>50.448822600000007</v>
      </c>
      <c r="I77" s="126">
        <f>H77/30*100</f>
        <v>168.16274200000004</v>
      </c>
      <c r="J77" s="128">
        <f>SUM(F77:F80)</f>
        <v>44485</v>
      </c>
      <c r="K77" s="126">
        <f>J77/16000*100</f>
        <v>278.03125</v>
      </c>
      <c r="L77" s="127"/>
      <c r="M77" s="129"/>
    </row>
    <row r="78" spans="1:13" s="12" customFormat="1" ht="42" customHeight="1" x14ac:dyDescent="0.25">
      <c r="A78" s="123"/>
      <c r="B78" s="130"/>
      <c r="C78" s="16" t="s">
        <v>244</v>
      </c>
      <c r="D78" s="17" t="s">
        <v>23</v>
      </c>
      <c r="E78" s="27">
        <v>9.7012999999999998</v>
      </c>
      <c r="F78" s="26">
        <f>11506-2693</f>
        <v>8813</v>
      </c>
      <c r="G78" s="127"/>
      <c r="H78" s="127"/>
      <c r="I78" s="127"/>
      <c r="J78" s="128"/>
      <c r="K78" s="127"/>
      <c r="L78" s="127"/>
      <c r="M78" s="129"/>
    </row>
    <row r="79" spans="1:13" s="12" customFormat="1" ht="27" customHeight="1" x14ac:dyDescent="0.25">
      <c r="A79" s="123"/>
      <c r="B79" s="130"/>
      <c r="C79" s="16" t="s">
        <v>99</v>
      </c>
      <c r="D79" s="17" t="s">
        <v>23</v>
      </c>
      <c r="E79" s="91">
        <v>21.030000000000005</v>
      </c>
      <c r="F79" s="92">
        <f>7079-F84</f>
        <v>5105</v>
      </c>
      <c r="G79" s="127"/>
      <c r="H79" s="127"/>
      <c r="I79" s="127"/>
      <c r="J79" s="128"/>
      <c r="K79" s="127"/>
      <c r="L79" s="127"/>
      <c r="M79" s="129"/>
    </row>
    <row r="80" spans="1:13" s="12" customFormat="1" ht="27" customHeight="1" x14ac:dyDescent="0.25">
      <c r="A80" s="123"/>
      <c r="B80" s="130"/>
      <c r="C80" s="16" t="s">
        <v>243</v>
      </c>
      <c r="D80" s="17" t="s">
        <v>23</v>
      </c>
      <c r="E80" s="14">
        <v>10.9733</v>
      </c>
      <c r="F80" s="26">
        <f>15885-F176</f>
        <v>13180</v>
      </c>
      <c r="G80" s="127"/>
      <c r="H80" s="127"/>
      <c r="I80" s="127"/>
      <c r="J80" s="128"/>
      <c r="K80" s="127"/>
      <c r="L80" s="127"/>
      <c r="M80" s="129"/>
    </row>
    <row r="81" spans="1:13" s="12" customFormat="1" ht="27" customHeight="1" x14ac:dyDescent="0.25">
      <c r="A81" s="123">
        <v>22</v>
      </c>
      <c r="B81" s="130" t="s">
        <v>100</v>
      </c>
      <c r="C81" s="16" t="s">
        <v>100</v>
      </c>
      <c r="D81" s="17" t="s">
        <v>23</v>
      </c>
      <c r="E81" s="14">
        <v>20.1922043</v>
      </c>
      <c r="F81" s="26">
        <v>10622</v>
      </c>
      <c r="G81" s="127">
        <v>1</v>
      </c>
      <c r="H81" s="137">
        <f>E81+E82</f>
        <v>32.7644783</v>
      </c>
      <c r="I81" s="137">
        <f>H81/30*100</f>
        <v>109.21492766666667</v>
      </c>
      <c r="J81" s="138">
        <f>F81+F82</f>
        <v>20682</v>
      </c>
      <c r="K81" s="137">
        <f>J81/16000*100</f>
        <v>129.26249999999999</v>
      </c>
      <c r="L81" s="138"/>
      <c r="M81" s="139"/>
    </row>
    <row r="82" spans="1:13" s="28" customFormat="1" ht="27" customHeight="1" x14ac:dyDescent="0.25">
      <c r="A82" s="123"/>
      <c r="B82" s="130"/>
      <c r="C82" s="16" t="s">
        <v>101</v>
      </c>
      <c r="D82" s="17" t="s">
        <v>23</v>
      </c>
      <c r="E82" s="14">
        <v>12.572274</v>
      </c>
      <c r="F82" s="26">
        <v>10060</v>
      </c>
      <c r="G82" s="127"/>
      <c r="H82" s="137"/>
      <c r="I82" s="137"/>
      <c r="J82" s="138"/>
      <c r="K82" s="137"/>
      <c r="L82" s="138"/>
      <c r="M82" s="139"/>
    </row>
    <row r="83" spans="1:13" s="12" customFormat="1" ht="27" customHeight="1" x14ac:dyDescent="0.25">
      <c r="A83" s="123">
        <v>23</v>
      </c>
      <c r="B83" s="130" t="s">
        <v>102</v>
      </c>
      <c r="C83" s="16" t="s">
        <v>103</v>
      </c>
      <c r="D83" s="17" t="s">
        <v>23</v>
      </c>
      <c r="E83" s="14">
        <v>10.5671667</v>
      </c>
      <c r="F83" s="26">
        <v>8775</v>
      </c>
      <c r="G83" s="127">
        <v>2</v>
      </c>
      <c r="H83" s="126">
        <f>SUM(E83:E86)</f>
        <v>63.700999799999998</v>
      </c>
      <c r="I83" s="126">
        <f>H83/30*100</f>
        <v>212.33666599999998</v>
      </c>
      <c r="J83" s="128">
        <f>SUM(F83:F86)</f>
        <v>26530</v>
      </c>
      <c r="K83" s="126">
        <f>J83/16000*100</f>
        <v>165.8125</v>
      </c>
      <c r="L83" s="127"/>
      <c r="M83" s="129"/>
    </row>
    <row r="84" spans="1:13" s="12" customFormat="1" ht="38.25" customHeight="1" x14ac:dyDescent="0.25">
      <c r="A84" s="123"/>
      <c r="B84" s="130"/>
      <c r="C84" s="16" t="s">
        <v>242</v>
      </c>
      <c r="D84" s="17" t="s">
        <v>23</v>
      </c>
      <c r="E84" s="14">
        <v>18.559999999999999</v>
      </c>
      <c r="F84" s="26">
        <v>1974</v>
      </c>
      <c r="G84" s="127"/>
      <c r="H84" s="126"/>
      <c r="I84" s="126"/>
      <c r="J84" s="128"/>
      <c r="K84" s="126"/>
      <c r="L84" s="127"/>
      <c r="M84" s="129"/>
    </row>
    <row r="85" spans="1:13" s="12" customFormat="1" ht="27" customHeight="1" x14ac:dyDescent="0.25">
      <c r="A85" s="123"/>
      <c r="B85" s="130"/>
      <c r="C85" s="16" t="s">
        <v>102</v>
      </c>
      <c r="D85" s="17" t="s">
        <v>23</v>
      </c>
      <c r="E85" s="14">
        <v>17.1978802</v>
      </c>
      <c r="F85" s="26">
        <v>7929</v>
      </c>
      <c r="G85" s="127"/>
      <c r="H85" s="126"/>
      <c r="I85" s="126"/>
      <c r="J85" s="128"/>
      <c r="K85" s="126"/>
      <c r="L85" s="127"/>
      <c r="M85" s="129"/>
    </row>
    <row r="86" spans="1:13" s="12" customFormat="1" ht="27" customHeight="1" x14ac:dyDescent="0.25">
      <c r="A86" s="123"/>
      <c r="B86" s="130"/>
      <c r="C86" s="16" t="s">
        <v>104</v>
      </c>
      <c r="D86" s="17" t="s">
        <v>23</v>
      </c>
      <c r="E86" s="14">
        <v>17.375952900000001</v>
      </c>
      <c r="F86" s="26">
        <v>7852</v>
      </c>
      <c r="G86" s="127"/>
      <c r="H86" s="127"/>
      <c r="I86" s="127"/>
      <c r="J86" s="128"/>
      <c r="K86" s="127"/>
      <c r="L86" s="127"/>
      <c r="M86" s="129"/>
    </row>
    <row r="87" spans="1:13" s="12" customFormat="1" ht="27" customHeight="1" x14ac:dyDescent="0.25">
      <c r="A87" s="123">
        <v>24</v>
      </c>
      <c r="B87" s="130" t="s">
        <v>5</v>
      </c>
      <c r="C87" s="16" t="s">
        <v>5</v>
      </c>
      <c r="D87" s="17" t="s">
        <v>23</v>
      </c>
      <c r="E87" s="14">
        <v>81.437476500000002</v>
      </c>
      <c r="F87" s="26">
        <v>1846</v>
      </c>
      <c r="G87" s="127">
        <v>2</v>
      </c>
      <c r="H87" s="126">
        <f>SUM(E87:E89)</f>
        <v>149.10046</v>
      </c>
      <c r="I87" s="126">
        <f>H87/30*100</f>
        <v>497.00153333333333</v>
      </c>
      <c r="J87" s="128">
        <f>SUM(F87:F89)</f>
        <v>14102</v>
      </c>
      <c r="K87" s="126">
        <f>J87/16000*100</f>
        <v>88.137500000000003</v>
      </c>
      <c r="L87" s="127"/>
      <c r="M87" s="129"/>
    </row>
    <row r="88" spans="1:13" s="12" customFormat="1" ht="24" customHeight="1" x14ac:dyDescent="0.25">
      <c r="A88" s="123"/>
      <c r="B88" s="130"/>
      <c r="C88" s="16" t="s">
        <v>105</v>
      </c>
      <c r="D88" s="17" t="s">
        <v>23</v>
      </c>
      <c r="E88" s="14">
        <v>32.739937300000001</v>
      </c>
      <c r="F88" s="26">
        <v>5676</v>
      </c>
      <c r="G88" s="127"/>
      <c r="H88" s="127"/>
      <c r="I88" s="127"/>
      <c r="J88" s="128"/>
      <c r="K88" s="127"/>
      <c r="L88" s="127"/>
      <c r="M88" s="129"/>
    </row>
    <row r="89" spans="1:13" s="12" customFormat="1" ht="24" customHeight="1" x14ac:dyDescent="0.25">
      <c r="A89" s="123"/>
      <c r="B89" s="130"/>
      <c r="C89" s="16" t="s">
        <v>106</v>
      </c>
      <c r="D89" s="17" t="s">
        <v>23</v>
      </c>
      <c r="E89" s="14">
        <v>34.923046200000002</v>
      </c>
      <c r="F89" s="26">
        <v>6580</v>
      </c>
      <c r="G89" s="127"/>
      <c r="H89" s="127"/>
      <c r="I89" s="127"/>
      <c r="J89" s="128"/>
      <c r="K89" s="127"/>
      <c r="L89" s="127"/>
      <c r="M89" s="129"/>
    </row>
    <row r="90" spans="1:13" s="12" customFormat="1" ht="24" customHeight="1" x14ac:dyDescent="0.25">
      <c r="A90" s="123">
        <v>25</v>
      </c>
      <c r="B90" s="130" t="s">
        <v>107</v>
      </c>
      <c r="C90" s="16" t="s">
        <v>108</v>
      </c>
      <c r="D90" s="17" t="s">
        <v>109</v>
      </c>
      <c r="E90" s="14">
        <v>39.547899999999998</v>
      </c>
      <c r="F90" s="26">
        <v>6619</v>
      </c>
      <c r="G90" s="127">
        <v>2</v>
      </c>
      <c r="H90" s="137">
        <f>SUM(E90:E92)</f>
        <v>132.98367000000002</v>
      </c>
      <c r="I90" s="126">
        <f>H90/30*100</f>
        <v>443.27890000000008</v>
      </c>
      <c r="J90" s="138">
        <f>SUM(F90:F92)</f>
        <v>28537</v>
      </c>
      <c r="K90" s="126">
        <f>J90/16000*100</f>
        <v>178.35624999999999</v>
      </c>
      <c r="L90" s="138"/>
      <c r="M90" s="139"/>
    </row>
    <row r="91" spans="1:13" s="12" customFormat="1" ht="24" customHeight="1" x14ac:dyDescent="0.25">
      <c r="A91" s="123"/>
      <c r="B91" s="130"/>
      <c r="C91" s="16" t="s">
        <v>110</v>
      </c>
      <c r="D91" s="17" t="s">
        <v>109</v>
      </c>
      <c r="E91" s="18">
        <v>41.15</v>
      </c>
      <c r="F91" s="26">
        <v>9045</v>
      </c>
      <c r="G91" s="127"/>
      <c r="H91" s="137"/>
      <c r="I91" s="126"/>
      <c r="J91" s="138"/>
      <c r="K91" s="126"/>
      <c r="L91" s="138"/>
      <c r="M91" s="139"/>
    </row>
    <row r="92" spans="1:13" s="12" customFormat="1" ht="24" customHeight="1" x14ac:dyDescent="0.25">
      <c r="A92" s="123"/>
      <c r="B92" s="130"/>
      <c r="C92" s="16" t="s">
        <v>111</v>
      </c>
      <c r="D92" s="17" t="s">
        <v>109</v>
      </c>
      <c r="E92" s="14">
        <v>52.285769999999999</v>
      </c>
      <c r="F92" s="26">
        <v>12873</v>
      </c>
      <c r="G92" s="127"/>
      <c r="H92" s="137"/>
      <c r="I92" s="127"/>
      <c r="J92" s="138"/>
      <c r="K92" s="127"/>
      <c r="L92" s="138"/>
      <c r="M92" s="139"/>
    </row>
    <row r="93" spans="1:13" s="12" customFormat="1" ht="24" customHeight="1" x14ac:dyDescent="0.25">
      <c r="A93" s="123">
        <v>26</v>
      </c>
      <c r="B93" s="138" t="s">
        <v>112</v>
      </c>
      <c r="C93" s="16" t="s">
        <v>113</v>
      </c>
      <c r="D93" s="17" t="s">
        <v>109</v>
      </c>
      <c r="E93" s="18">
        <v>8.11</v>
      </c>
      <c r="F93" s="26">
        <v>7468</v>
      </c>
      <c r="G93" s="127">
        <v>3</v>
      </c>
      <c r="H93" s="126">
        <f>SUM(E93:E96)</f>
        <v>130.94299999999998</v>
      </c>
      <c r="I93" s="126">
        <f>H93/30*100</f>
        <v>436.47666666666663</v>
      </c>
      <c r="J93" s="126">
        <f>SUM(F93:F96)</f>
        <v>27169</v>
      </c>
      <c r="K93" s="126">
        <f>J93/16000*100</f>
        <v>169.80625000000001</v>
      </c>
      <c r="L93" s="127"/>
      <c r="M93" s="129"/>
    </row>
    <row r="94" spans="1:13" s="12" customFormat="1" ht="24" customHeight="1" x14ac:dyDescent="0.25">
      <c r="A94" s="123"/>
      <c r="B94" s="138"/>
      <c r="C94" s="16" t="s">
        <v>114</v>
      </c>
      <c r="D94" s="17" t="s">
        <v>109</v>
      </c>
      <c r="E94" s="14">
        <v>32.79</v>
      </c>
      <c r="F94" s="26">
        <v>9272</v>
      </c>
      <c r="G94" s="127"/>
      <c r="H94" s="126"/>
      <c r="I94" s="126"/>
      <c r="J94" s="126"/>
      <c r="K94" s="126"/>
      <c r="L94" s="127"/>
      <c r="M94" s="129"/>
    </row>
    <row r="95" spans="1:13" s="12" customFormat="1" ht="27" customHeight="1" x14ac:dyDescent="0.25">
      <c r="A95" s="123"/>
      <c r="B95" s="138"/>
      <c r="C95" s="16" t="s">
        <v>115</v>
      </c>
      <c r="D95" s="17" t="s">
        <v>109</v>
      </c>
      <c r="E95" s="14">
        <v>48.95</v>
      </c>
      <c r="F95" s="26">
        <v>7830</v>
      </c>
      <c r="G95" s="127"/>
      <c r="H95" s="126"/>
      <c r="I95" s="126"/>
      <c r="J95" s="126"/>
      <c r="K95" s="126"/>
      <c r="L95" s="127"/>
      <c r="M95" s="129"/>
    </row>
    <row r="96" spans="1:13" s="12" customFormat="1" ht="27" customHeight="1" x14ac:dyDescent="0.25">
      <c r="A96" s="123"/>
      <c r="B96" s="138"/>
      <c r="C96" s="16" t="s">
        <v>116</v>
      </c>
      <c r="D96" s="17" t="s">
        <v>109</v>
      </c>
      <c r="E96" s="14">
        <v>41.093000000000004</v>
      </c>
      <c r="F96" s="20">
        <v>2599</v>
      </c>
      <c r="G96" s="127"/>
      <c r="H96" s="126"/>
      <c r="I96" s="126"/>
      <c r="J96" s="126"/>
      <c r="K96" s="126"/>
      <c r="L96" s="127"/>
      <c r="M96" s="129"/>
    </row>
    <row r="97" spans="1:13" s="12" customFormat="1" ht="27" customHeight="1" x14ac:dyDescent="0.25">
      <c r="A97" s="123">
        <v>27</v>
      </c>
      <c r="B97" s="138" t="s">
        <v>117</v>
      </c>
      <c r="C97" s="16" t="s">
        <v>118</v>
      </c>
      <c r="D97" s="17" t="s">
        <v>109</v>
      </c>
      <c r="E97" s="18">
        <v>35.89</v>
      </c>
      <c r="F97" s="26">
        <v>9721</v>
      </c>
      <c r="G97" s="127">
        <v>2</v>
      </c>
      <c r="H97" s="126">
        <f>SUM(E97:E99)</f>
        <v>134.13</v>
      </c>
      <c r="I97" s="126">
        <f>H97/30*100</f>
        <v>447.1</v>
      </c>
      <c r="J97" s="128">
        <f>SUM(F97:F99)</f>
        <v>22930</v>
      </c>
      <c r="K97" s="126">
        <f>J97/16000*100</f>
        <v>143.3125</v>
      </c>
      <c r="L97" s="127"/>
      <c r="M97" s="129"/>
    </row>
    <row r="98" spans="1:13" s="12" customFormat="1" ht="27" customHeight="1" x14ac:dyDescent="0.25">
      <c r="A98" s="123"/>
      <c r="B98" s="138"/>
      <c r="C98" s="16" t="s">
        <v>119</v>
      </c>
      <c r="D98" s="17" t="s">
        <v>109</v>
      </c>
      <c r="E98" s="18">
        <v>71.41</v>
      </c>
      <c r="F98" s="26">
        <v>9443</v>
      </c>
      <c r="G98" s="127"/>
      <c r="H98" s="127"/>
      <c r="I98" s="127"/>
      <c r="J98" s="128"/>
      <c r="K98" s="127"/>
      <c r="L98" s="127"/>
      <c r="M98" s="129"/>
    </row>
    <row r="99" spans="1:13" s="12" customFormat="1" ht="27" customHeight="1" x14ac:dyDescent="0.25">
      <c r="A99" s="123"/>
      <c r="B99" s="138"/>
      <c r="C99" s="16" t="s">
        <v>6</v>
      </c>
      <c r="D99" s="17" t="s">
        <v>109</v>
      </c>
      <c r="E99" s="18">
        <v>26.83</v>
      </c>
      <c r="F99" s="11">
        <v>3766</v>
      </c>
      <c r="G99" s="127"/>
      <c r="H99" s="127"/>
      <c r="I99" s="127"/>
      <c r="J99" s="128"/>
      <c r="K99" s="127"/>
      <c r="L99" s="127"/>
      <c r="M99" s="129"/>
    </row>
    <row r="100" spans="1:13" s="12" customFormat="1" ht="27" customHeight="1" x14ac:dyDescent="0.25">
      <c r="A100" s="123">
        <v>28</v>
      </c>
      <c r="B100" s="130" t="s">
        <v>120</v>
      </c>
      <c r="C100" s="16" t="s">
        <v>121</v>
      </c>
      <c r="D100" s="17" t="s">
        <v>25</v>
      </c>
      <c r="E100" s="14">
        <v>17.893710000000002</v>
      </c>
      <c r="F100" s="20">
        <v>15567</v>
      </c>
      <c r="G100" s="127">
        <v>2</v>
      </c>
      <c r="H100" s="126">
        <f>SUM(E100:E102)</f>
        <v>57.691119999999998</v>
      </c>
      <c r="I100" s="126">
        <f>H100/30*100</f>
        <v>192.30373333333333</v>
      </c>
      <c r="J100" s="128">
        <f>SUM(F100:F102)</f>
        <v>37792</v>
      </c>
      <c r="K100" s="126">
        <f>J100/16000*100</f>
        <v>236.20000000000002</v>
      </c>
      <c r="L100" s="127"/>
      <c r="M100" s="129"/>
    </row>
    <row r="101" spans="1:13" s="12" customFormat="1" ht="27" customHeight="1" x14ac:dyDescent="0.25">
      <c r="A101" s="123"/>
      <c r="B101" s="130"/>
      <c r="C101" s="16" t="s">
        <v>122</v>
      </c>
      <c r="D101" s="17" t="s">
        <v>25</v>
      </c>
      <c r="E101" s="14">
        <v>21.625450000000001</v>
      </c>
      <c r="F101" s="20">
        <v>12029</v>
      </c>
      <c r="G101" s="127"/>
      <c r="H101" s="127"/>
      <c r="I101" s="127"/>
      <c r="J101" s="128"/>
      <c r="K101" s="127"/>
      <c r="L101" s="127"/>
      <c r="M101" s="129"/>
    </row>
    <row r="102" spans="1:13" s="12" customFormat="1" ht="27" customHeight="1" x14ac:dyDescent="0.25">
      <c r="A102" s="123"/>
      <c r="B102" s="130"/>
      <c r="C102" s="16" t="s">
        <v>123</v>
      </c>
      <c r="D102" s="17" t="s">
        <v>25</v>
      </c>
      <c r="E102" s="14">
        <v>18.171959999999999</v>
      </c>
      <c r="F102" s="20">
        <v>10196</v>
      </c>
      <c r="G102" s="127"/>
      <c r="H102" s="127"/>
      <c r="I102" s="127"/>
      <c r="J102" s="128"/>
      <c r="K102" s="127"/>
      <c r="L102" s="127"/>
      <c r="M102" s="129"/>
    </row>
    <row r="103" spans="1:13" s="12" customFormat="1" ht="27" customHeight="1" x14ac:dyDescent="0.25">
      <c r="A103" s="123">
        <v>29</v>
      </c>
      <c r="B103" s="130" t="s">
        <v>124</v>
      </c>
      <c r="C103" s="16" t="s">
        <v>125</v>
      </c>
      <c r="D103" s="17" t="s">
        <v>25</v>
      </c>
      <c r="E103" s="14">
        <v>17.507819999999999</v>
      </c>
      <c r="F103" s="20">
        <v>11910</v>
      </c>
      <c r="G103" s="127">
        <v>2</v>
      </c>
      <c r="H103" s="126">
        <f>SUM(E103:E105)</f>
        <v>55.021819999999998</v>
      </c>
      <c r="I103" s="126">
        <f>H103/30*100</f>
        <v>183.40606666666665</v>
      </c>
      <c r="J103" s="128">
        <f>SUM(F103:F105)</f>
        <v>32869</v>
      </c>
      <c r="K103" s="126">
        <f>J103/16000*100</f>
        <v>205.43125000000001</v>
      </c>
      <c r="L103" s="127"/>
      <c r="M103" s="129"/>
    </row>
    <row r="104" spans="1:13" s="12" customFormat="1" ht="27" customHeight="1" x14ac:dyDescent="0.25">
      <c r="A104" s="123"/>
      <c r="B104" s="130"/>
      <c r="C104" s="16" t="s">
        <v>126</v>
      </c>
      <c r="D104" s="17" t="s">
        <v>25</v>
      </c>
      <c r="E104" s="14">
        <v>9.94116</v>
      </c>
      <c r="F104" s="20">
        <v>9362</v>
      </c>
      <c r="G104" s="127"/>
      <c r="H104" s="127"/>
      <c r="I104" s="127"/>
      <c r="J104" s="128"/>
      <c r="K104" s="127"/>
      <c r="L104" s="127"/>
      <c r="M104" s="129"/>
    </row>
    <row r="105" spans="1:13" s="12" customFormat="1" ht="27" customHeight="1" x14ac:dyDescent="0.25">
      <c r="A105" s="123"/>
      <c r="B105" s="130"/>
      <c r="C105" s="16" t="s">
        <v>127</v>
      </c>
      <c r="D105" s="17" t="s">
        <v>25</v>
      </c>
      <c r="E105" s="14">
        <v>27.572839999999999</v>
      </c>
      <c r="F105" s="20">
        <v>11597</v>
      </c>
      <c r="G105" s="127"/>
      <c r="H105" s="127"/>
      <c r="I105" s="127"/>
      <c r="J105" s="128"/>
      <c r="K105" s="127"/>
      <c r="L105" s="127"/>
      <c r="M105" s="129"/>
    </row>
    <row r="106" spans="1:13" s="12" customFormat="1" ht="21.75" customHeight="1" x14ac:dyDescent="0.25">
      <c r="A106" s="123">
        <v>30</v>
      </c>
      <c r="B106" s="130" t="s">
        <v>128</v>
      </c>
      <c r="C106" s="16" t="s">
        <v>129</v>
      </c>
      <c r="D106" s="17" t="s">
        <v>25</v>
      </c>
      <c r="E106" s="14">
        <v>11.341379999999999</v>
      </c>
      <c r="F106" s="11">
        <v>19648</v>
      </c>
      <c r="G106" s="127">
        <v>2</v>
      </c>
      <c r="H106" s="126">
        <f>SUM(E106:E108)</f>
        <v>66.481189999999998</v>
      </c>
      <c r="I106" s="126">
        <f>H106/30*100</f>
        <v>221.60396666666665</v>
      </c>
      <c r="J106" s="128">
        <f>SUM(F106:F108)</f>
        <v>46745</v>
      </c>
      <c r="K106" s="126">
        <f>J106/16000*100</f>
        <v>292.15625</v>
      </c>
      <c r="L106" s="127"/>
      <c r="M106" s="129"/>
    </row>
    <row r="107" spans="1:13" s="12" customFormat="1" ht="21.75" customHeight="1" x14ac:dyDescent="0.25">
      <c r="A107" s="123"/>
      <c r="B107" s="130"/>
      <c r="C107" s="16" t="s">
        <v>130</v>
      </c>
      <c r="D107" s="17" t="s">
        <v>25</v>
      </c>
      <c r="E107" s="14">
        <v>18.64311</v>
      </c>
      <c r="F107" s="20">
        <v>11813</v>
      </c>
      <c r="G107" s="127"/>
      <c r="H107" s="127"/>
      <c r="I107" s="127"/>
      <c r="J107" s="128"/>
      <c r="K107" s="127"/>
      <c r="L107" s="127"/>
      <c r="M107" s="129"/>
    </row>
    <row r="108" spans="1:13" s="12" customFormat="1" ht="21.75" customHeight="1" x14ac:dyDescent="0.25">
      <c r="A108" s="123"/>
      <c r="B108" s="130"/>
      <c r="C108" s="16" t="s">
        <v>131</v>
      </c>
      <c r="D108" s="17" t="s">
        <v>25</v>
      </c>
      <c r="E108" s="14">
        <v>36.496700000000004</v>
      </c>
      <c r="F108" s="20">
        <v>15284</v>
      </c>
      <c r="G108" s="127"/>
      <c r="H108" s="127"/>
      <c r="I108" s="127"/>
      <c r="J108" s="128"/>
      <c r="K108" s="127"/>
      <c r="L108" s="127"/>
      <c r="M108" s="129"/>
    </row>
    <row r="109" spans="1:13" s="12" customFormat="1" ht="21.75" customHeight="1" x14ac:dyDescent="0.25">
      <c r="A109" s="123">
        <v>31</v>
      </c>
      <c r="B109" s="130" t="s">
        <v>132</v>
      </c>
      <c r="C109" s="16" t="s">
        <v>133</v>
      </c>
      <c r="D109" s="17" t="s">
        <v>25</v>
      </c>
      <c r="E109" s="14">
        <v>28.460990000000002</v>
      </c>
      <c r="F109" s="20">
        <v>11774</v>
      </c>
      <c r="G109" s="127">
        <v>2</v>
      </c>
      <c r="H109" s="126">
        <f>SUM(E109:E111)</f>
        <v>59.750810000000001</v>
      </c>
      <c r="I109" s="126">
        <f>H109/30*100</f>
        <v>199.16936666666666</v>
      </c>
      <c r="J109" s="128">
        <f>SUM(F109:F111)</f>
        <v>35638</v>
      </c>
      <c r="K109" s="126">
        <f>J109/16000*100</f>
        <v>222.73749999999998</v>
      </c>
      <c r="L109" s="127"/>
      <c r="M109" s="129"/>
    </row>
    <row r="110" spans="1:13" s="12" customFormat="1" ht="21.75" customHeight="1" x14ac:dyDescent="0.25">
      <c r="A110" s="123"/>
      <c r="B110" s="130"/>
      <c r="C110" s="16" t="s">
        <v>134</v>
      </c>
      <c r="D110" s="17" t="s">
        <v>25</v>
      </c>
      <c r="E110" s="14">
        <v>16.00909</v>
      </c>
      <c r="F110" s="20">
        <v>10504</v>
      </c>
      <c r="G110" s="127"/>
      <c r="H110" s="127"/>
      <c r="I110" s="127"/>
      <c r="J110" s="128"/>
      <c r="K110" s="127"/>
      <c r="L110" s="127"/>
      <c r="M110" s="129"/>
    </row>
    <row r="111" spans="1:13" s="12" customFormat="1" ht="21.75" customHeight="1" x14ac:dyDescent="0.25">
      <c r="A111" s="123"/>
      <c r="B111" s="130"/>
      <c r="C111" s="16" t="s">
        <v>135</v>
      </c>
      <c r="D111" s="17" t="s">
        <v>25</v>
      </c>
      <c r="E111" s="14">
        <v>15.28073</v>
      </c>
      <c r="F111" s="20">
        <v>13360</v>
      </c>
      <c r="G111" s="127"/>
      <c r="H111" s="127"/>
      <c r="I111" s="127"/>
      <c r="J111" s="128"/>
      <c r="K111" s="127"/>
      <c r="L111" s="127"/>
      <c r="M111" s="129"/>
    </row>
    <row r="112" spans="1:13" s="12" customFormat="1" ht="21.75" customHeight="1" x14ac:dyDescent="0.25">
      <c r="A112" s="123">
        <v>32</v>
      </c>
      <c r="B112" s="130" t="s">
        <v>136</v>
      </c>
      <c r="C112" s="16" t="s">
        <v>137</v>
      </c>
      <c r="D112" s="17" t="s">
        <v>25</v>
      </c>
      <c r="E112" s="14">
        <v>26.002040000000001</v>
      </c>
      <c r="F112" s="20">
        <v>14621</v>
      </c>
      <c r="G112" s="127">
        <v>1</v>
      </c>
      <c r="H112" s="126">
        <f>SUM(E112:E114)</f>
        <v>59.411010000000005</v>
      </c>
      <c r="I112" s="126">
        <f>H112/30*100</f>
        <v>198.03670000000002</v>
      </c>
      <c r="J112" s="128">
        <f>SUM(F112:F114)</f>
        <v>31722</v>
      </c>
      <c r="K112" s="126">
        <f>J112/16000*100</f>
        <v>198.26250000000002</v>
      </c>
      <c r="L112" s="127"/>
      <c r="M112" s="129"/>
    </row>
    <row r="113" spans="1:13" s="12" customFormat="1" ht="35.25" customHeight="1" x14ac:dyDescent="0.25">
      <c r="A113" s="123"/>
      <c r="B113" s="130"/>
      <c r="C113" s="16" t="s">
        <v>138</v>
      </c>
      <c r="D113" s="17" t="s">
        <v>25</v>
      </c>
      <c r="E113" s="27">
        <v>1.4850000000000001</v>
      </c>
      <c r="F113" s="20">
        <v>1324</v>
      </c>
      <c r="G113" s="127"/>
      <c r="H113" s="127"/>
      <c r="I113" s="127"/>
      <c r="J113" s="128"/>
      <c r="K113" s="127"/>
      <c r="L113" s="127"/>
      <c r="M113" s="129"/>
    </row>
    <row r="114" spans="1:13" s="12" customFormat="1" ht="24" customHeight="1" x14ac:dyDescent="0.25">
      <c r="A114" s="123"/>
      <c r="B114" s="130"/>
      <c r="C114" s="16" t="s">
        <v>139</v>
      </c>
      <c r="D114" s="17" t="s">
        <v>25</v>
      </c>
      <c r="E114" s="14">
        <v>31.923970000000001</v>
      </c>
      <c r="F114" s="20">
        <v>15777</v>
      </c>
      <c r="G114" s="127"/>
      <c r="H114" s="127"/>
      <c r="I114" s="127"/>
      <c r="J114" s="128"/>
      <c r="K114" s="127"/>
      <c r="L114" s="127"/>
      <c r="M114" s="129"/>
    </row>
    <row r="115" spans="1:13" s="12" customFormat="1" ht="33.75" customHeight="1" x14ac:dyDescent="0.25">
      <c r="A115" s="123">
        <v>33</v>
      </c>
      <c r="B115" s="130" t="s">
        <v>140</v>
      </c>
      <c r="C115" s="16" t="s">
        <v>141</v>
      </c>
      <c r="D115" s="17" t="s">
        <v>25</v>
      </c>
      <c r="E115" s="14">
        <v>20.79007</v>
      </c>
      <c r="F115" s="20">
        <f>19477-F113</f>
        <v>18153</v>
      </c>
      <c r="G115" s="127">
        <v>2</v>
      </c>
      <c r="H115" s="126">
        <f>SUM(E115:E117)</f>
        <v>63.441019999999995</v>
      </c>
      <c r="I115" s="126">
        <f>H115/30*100</f>
        <v>211.47006666666664</v>
      </c>
      <c r="J115" s="128">
        <f>SUM(F115:F117)</f>
        <v>56793</v>
      </c>
      <c r="K115" s="126">
        <f>J115/16000*100</f>
        <v>354.95625000000001</v>
      </c>
      <c r="L115" s="127"/>
      <c r="M115" s="129"/>
    </row>
    <row r="116" spans="1:13" s="12" customFormat="1" ht="24" customHeight="1" x14ac:dyDescent="0.25">
      <c r="A116" s="123"/>
      <c r="B116" s="130"/>
      <c r="C116" s="16" t="s">
        <v>142</v>
      </c>
      <c r="D116" s="17" t="s">
        <v>25</v>
      </c>
      <c r="E116" s="14">
        <v>17.434349999999998</v>
      </c>
      <c r="F116" s="20">
        <v>20090</v>
      </c>
      <c r="G116" s="127"/>
      <c r="H116" s="127"/>
      <c r="I116" s="127"/>
      <c r="J116" s="128"/>
      <c r="K116" s="127"/>
      <c r="L116" s="127"/>
      <c r="M116" s="129"/>
    </row>
    <row r="117" spans="1:13" s="12" customFormat="1" ht="24" customHeight="1" x14ac:dyDescent="0.25">
      <c r="A117" s="123"/>
      <c r="B117" s="130"/>
      <c r="C117" s="16" t="s">
        <v>143</v>
      </c>
      <c r="D117" s="17" t="s">
        <v>25</v>
      </c>
      <c r="E117" s="14">
        <v>25.2166</v>
      </c>
      <c r="F117" s="20">
        <v>18550</v>
      </c>
      <c r="G117" s="127"/>
      <c r="H117" s="127"/>
      <c r="I117" s="127"/>
      <c r="J117" s="128"/>
      <c r="K117" s="127"/>
      <c r="L117" s="127"/>
      <c r="M117" s="129"/>
    </row>
    <row r="118" spans="1:13" s="12" customFormat="1" ht="24" customHeight="1" x14ac:dyDescent="0.25">
      <c r="A118" s="123">
        <v>34</v>
      </c>
      <c r="B118" s="130" t="s">
        <v>144</v>
      </c>
      <c r="C118" s="16" t="s">
        <v>145</v>
      </c>
      <c r="D118" s="17" t="s">
        <v>25</v>
      </c>
      <c r="E118" s="14">
        <v>23.014569999999999</v>
      </c>
      <c r="F118" s="20">
        <v>19362</v>
      </c>
      <c r="G118" s="127">
        <v>2</v>
      </c>
      <c r="H118" s="126">
        <f>SUM(E118:E120)</f>
        <v>63.312750000000008</v>
      </c>
      <c r="I118" s="126">
        <f>H118/30*100</f>
        <v>211.04250000000002</v>
      </c>
      <c r="J118" s="128">
        <f>SUM(F118:F120)</f>
        <v>49864</v>
      </c>
      <c r="K118" s="126">
        <f>J118/16000*100</f>
        <v>311.64999999999998</v>
      </c>
      <c r="L118" s="127"/>
      <c r="M118" s="129"/>
    </row>
    <row r="119" spans="1:13" s="12" customFormat="1" ht="24" customHeight="1" x14ac:dyDescent="0.25">
      <c r="A119" s="123"/>
      <c r="B119" s="130"/>
      <c r="C119" s="16" t="s">
        <v>146</v>
      </c>
      <c r="D119" s="17" t="s">
        <v>25</v>
      </c>
      <c r="E119" s="14">
        <v>7.3696200000000003</v>
      </c>
      <c r="F119" s="20">
        <v>17759</v>
      </c>
      <c r="G119" s="127"/>
      <c r="H119" s="126"/>
      <c r="I119" s="127"/>
      <c r="J119" s="128"/>
      <c r="K119" s="127"/>
      <c r="L119" s="127"/>
      <c r="M119" s="129"/>
    </row>
    <row r="120" spans="1:13" s="12" customFormat="1" ht="24" customHeight="1" x14ac:dyDescent="0.25">
      <c r="A120" s="123"/>
      <c r="B120" s="130"/>
      <c r="C120" s="16" t="s">
        <v>147</v>
      </c>
      <c r="D120" s="17" t="s">
        <v>25</v>
      </c>
      <c r="E120" s="14">
        <v>32.928560000000004</v>
      </c>
      <c r="F120" s="20">
        <v>12743</v>
      </c>
      <c r="G120" s="127"/>
      <c r="H120" s="127"/>
      <c r="I120" s="127"/>
      <c r="J120" s="128"/>
      <c r="K120" s="127"/>
      <c r="L120" s="127"/>
      <c r="M120" s="129"/>
    </row>
    <row r="121" spans="1:13" s="12" customFormat="1" ht="27" customHeight="1" x14ac:dyDescent="0.25">
      <c r="A121" s="123">
        <v>35</v>
      </c>
      <c r="B121" s="130" t="s">
        <v>148</v>
      </c>
      <c r="C121" s="16" t="s">
        <v>149</v>
      </c>
      <c r="D121" s="17" t="s">
        <v>26</v>
      </c>
      <c r="E121" s="14">
        <v>29.239599999999999</v>
      </c>
      <c r="F121" s="26">
        <v>6949</v>
      </c>
      <c r="G121" s="127">
        <v>2</v>
      </c>
      <c r="H121" s="137">
        <f>SUM(E121:E123)</f>
        <v>96.518000000000001</v>
      </c>
      <c r="I121" s="126">
        <f>H121/30*100</f>
        <v>321.72666666666669</v>
      </c>
      <c r="J121" s="138">
        <f>SUM(F121:F123)</f>
        <v>24037</v>
      </c>
      <c r="K121" s="126">
        <f>J121/16000*100</f>
        <v>150.23124999999999</v>
      </c>
      <c r="L121" s="138"/>
      <c r="M121" s="139"/>
    </row>
    <row r="122" spans="1:13" s="12" customFormat="1" ht="27" customHeight="1" x14ac:dyDescent="0.25">
      <c r="A122" s="123"/>
      <c r="B122" s="130"/>
      <c r="C122" s="16" t="s">
        <v>148</v>
      </c>
      <c r="D122" s="17" t="s">
        <v>26</v>
      </c>
      <c r="E122" s="14">
        <v>49.9313</v>
      </c>
      <c r="F122" s="29">
        <v>9131</v>
      </c>
      <c r="G122" s="127"/>
      <c r="H122" s="137"/>
      <c r="I122" s="127"/>
      <c r="J122" s="138"/>
      <c r="K122" s="127"/>
      <c r="L122" s="138"/>
      <c r="M122" s="139"/>
    </row>
    <row r="123" spans="1:13" s="19" customFormat="1" ht="27" customHeight="1" x14ac:dyDescent="0.25">
      <c r="A123" s="123"/>
      <c r="B123" s="130"/>
      <c r="C123" s="16" t="s">
        <v>150</v>
      </c>
      <c r="D123" s="17" t="s">
        <v>26</v>
      </c>
      <c r="E123" s="14">
        <v>17.347100000000001</v>
      </c>
      <c r="F123" s="26">
        <v>7957</v>
      </c>
      <c r="G123" s="127"/>
      <c r="H123" s="137"/>
      <c r="I123" s="127"/>
      <c r="J123" s="138"/>
      <c r="K123" s="127"/>
      <c r="L123" s="138"/>
      <c r="M123" s="139"/>
    </row>
    <row r="124" spans="1:13" s="19" customFormat="1" ht="27" customHeight="1" x14ac:dyDescent="0.25">
      <c r="A124" s="123">
        <v>36</v>
      </c>
      <c r="B124" s="130" t="s">
        <v>151</v>
      </c>
      <c r="C124" s="16" t="s">
        <v>152</v>
      </c>
      <c r="D124" s="17" t="s">
        <v>26</v>
      </c>
      <c r="E124" s="14">
        <v>13.516500000000001</v>
      </c>
      <c r="F124" s="26">
        <v>13613</v>
      </c>
      <c r="G124" s="127">
        <v>2</v>
      </c>
      <c r="H124" s="126">
        <f>SUM(E124:E126)</f>
        <v>51.199999999999996</v>
      </c>
      <c r="I124" s="126">
        <f>H124/30*100</f>
        <v>170.66666666666666</v>
      </c>
      <c r="J124" s="128">
        <f>SUM(F124:F126)</f>
        <v>35110</v>
      </c>
      <c r="K124" s="126">
        <f>J124/16000*100</f>
        <v>219.4375</v>
      </c>
      <c r="L124" s="138"/>
      <c r="M124" s="139"/>
    </row>
    <row r="125" spans="1:13" s="19" customFormat="1" ht="27" customHeight="1" x14ac:dyDescent="0.25">
      <c r="A125" s="123"/>
      <c r="B125" s="130"/>
      <c r="C125" s="16" t="s">
        <v>151</v>
      </c>
      <c r="D125" s="17" t="s">
        <v>26</v>
      </c>
      <c r="E125" s="14">
        <v>23.104899999999997</v>
      </c>
      <c r="F125" s="29">
        <v>7162</v>
      </c>
      <c r="G125" s="127"/>
      <c r="H125" s="126"/>
      <c r="I125" s="126"/>
      <c r="J125" s="128"/>
      <c r="K125" s="127"/>
      <c r="L125" s="138"/>
      <c r="M125" s="139"/>
    </row>
    <row r="126" spans="1:13" s="19" customFormat="1" ht="27" customHeight="1" x14ac:dyDescent="0.25">
      <c r="A126" s="123"/>
      <c r="B126" s="130"/>
      <c r="C126" s="16" t="s">
        <v>153</v>
      </c>
      <c r="D126" s="17" t="s">
        <v>26</v>
      </c>
      <c r="E126" s="14">
        <v>14.5786</v>
      </c>
      <c r="F126" s="26">
        <v>14335</v>
      </c>
      <c r="G126" s="127"/>
      <c r="H126" s="127"/>
      <c r="I126" s="126"/>
      <c r="J126" s="128"/>
      <c r="K126" s="127"/>
      <c r="L126" s="138"/>
      <c r="M126" s="139"/>
    </row>
    <row r="127" spans="1:13" s="19" customFormat="1" ht="27" customHeight="1" x14ac:dyDescent="0.25">
      <c r="A127" s="123">
        <v>37</v>
      </c>
      <c r="B127" s="130" t="s">
        <v>154</v>
      </c>
      <c r="C127" s="16" t="s">
        <v>155</v>
      </c>
      <c r="D127" s="17" t="s">
        <v>26</v>
      </c>
      <c r="E127" s="30">
        <v>40.14</v>
      </c>
      <c r="F127" s="26">
        <v>12398</v>
      </c>
      <c r="G127" s="127">
        <v>1</v>
      </c>
      <c r="H127" s="137">
        <f>SUM(E127:E128)</f>
        <v>62.16</v>
      </c>
      <c r="I127" s="126">
        <f>H127/30*100</f>
        <v>207.20000000000002</v>
      </c>
      <c r="J127" s="138">
        <f>SUM(F127:F128)</f>
        <v>23308</v>
      </c>
      <c r="K127" s="126">
        <f>J127/16000*100</f>
        <v>145.67500000000001</v>
      </c>
      <c r="L127" s="138"/>
      <c r="M127" s="139"/>
    </row>
    <row r="128" spans="1:13" s="19" customFormat="1" ht="27" customHeight="1" x14ac:dyDescent="0.25">
      <c r="A128" s="123"/>
      <c r="B128" s="130"/>
      <c r="C128" s="16" t="s">
        <v>156</v>
      </c>
      <c r="D128" s="17" t="s">
        <v>26</v>
      </c>
      <c r="E128" s="31">
        <v>22.02</v>
      </c>
      <c r="F128" s="32">
        <v>10910</v>
      </c>
      <c r="G128" s="127"/>
      <c r="H128" s="137"/>
      <c r="I128" s="126"/>
      <c r="J128" s="138"/>
      <c r="K128" s="126"/>
      <c r="L128" s="138"/>
      <c r="M128" s="139"/>
    </row>
    <row r="129" spans="1:13" s="19" customFormat="1" ht="27" customHeight="1" x14ac:dyDescent="0.25">
      <c r="A129" s="123">
        <v>38</v>
      </c>
      <c r="B129" s="130" t="s">
        <v>157</v>
      </c>
      <c r="C129" s="16" t="s">
        <v>158</v>
      </c>
      <c r="D129" s="17" t="s">
        <v>26</v>
      </c>
      <c r="E129" s="14">
        <v>8.6967999999999996</v>
      </c>
      <c r="F129" s="26">
        <v>26521</v>
      </c>
      <c r="G129" s="127">
        <v>2</v>
      </c>
      <c r="H129" s="137">
        <f>SUM(E129:E131)</f>
        <v>48.751899999999999</v>
      </c>
      <c r="I129" s="137">
        <f>H129/30*100</f>
        <v>162.50633333333332</v>
      </c>
      <c r="J129" s="138">
        <f>SUM(F129:F131)</f>
        <v>56900</v>
      </c>
      <c r="K129" s="137">
        <f>J129/16000*100</f>
        <v>355.625</v>
      </c>
      <c r="L129" s="138"/>
      <c r="M129" s="139"/>
    </row>
    <row r="130" spans="1:13" s="19" customFormat="1" ht="27" customHeight="1" x14ac:dyDescent="0.25">
      <c r="A130" s="123"/>
      <c r="B130" s="130"/>
      <c r="C130" s="33" t="s">
        <v>159</v>
      </c>
      <c r="D130" s="17" t="s">
        <v>26</v>
      </c>
      <c r="E130" s="34">
        <v>11.825099999999999</v>
      </c>
      <c r="F130" s="32">
        <v>13816</v>
      </c>
      <c r="G130" s="127"/>
      <c r="H130" s="137"/>
      <c r="I130" s="137"/>
      <c r="J130" s="138"/>
      <c r="K130" s="137"/>
      <c r="L130" s="138"/>
      <c r="M130" s="139"/>
    </row>
    <row r="131" spans="1:13" s="19" customFormat="1" ht="27" customHeight="1" x14ac:dyDescent="0.25">
      <c r="A131" s="123"/>
      <c r="B131" s="130"/>
      <c r="C131" s="16" t="s">
        <v>160</v>
      </c>
      <c r="D131" s="17" t="s">
        <v>26</v>
      </c>
      <c r="E131" s="31">
        <v>28.23</v>
      </c>
      <c r="F131" s="26">
        <v>16563</v>
      </c>
      <c r="G131" s="127"/>
      <c r="H131" s="137"/>
      <c r="I131" s="137"/>
      <c r="J131" s="138"/>
      <c r="K131" s="137"/>
      <c r="L131" s="138"/>
      <c r="M131" s="139"/>
    </row>
    <row r="132" spans="1:13" s="19" customFormat="1" ht="27" customHeight="1" x14ac:dyDescent="0.25">
      <c r="A132" s="123">
        <v>39</v>
      </c>
      <c r="B132" s="130" t="s">
        <v>2</v>
      </c>
      <c r="C132" s="33" t="s">
        <v>161</v>
      </c>
      <c r="D132" s="17" t="s">
        <v>26</v>
      </c>
      <c r="E132" s="34">
        <v>12.2683</v>
      </c>
      <c r="F132" s="26">
        <v>16357</v>
      </c>
      <c r="G132" s="141">
        <v>2</v>
      </c>
      <c r="H132" s="126">
        <f>SUM(E132:E134)</f>
        <v>29.228300000000001</v>
      </c>
      <c r="I132" s="126">
        <f>H132/30*100</f>
        <v>97.427666666666667</v>
      </c>
      <c r="J132" s="128">
        <f>SUM(F132:F134)</f>
        <v>49248</v>
      </c>
      <c r="K132" s="137">
        <f>J132/16000*100</f>
        <v>307.8</v>
      </c>
      <c r="L132" s="138"/>
      <c r="M132" s="139"/>
    </row>
    <row r="133" spans="1:13" s="19" customFormat="1" ht="27" customHeight="1" x14ac:dyDescent="0.25">
      <c r="A133" s="123"/>
      <c r="B133" s="130"/>
      <c r="C133" s="35" t="s">
        <v>2</v>
      </c>
      <c r="D133" s="17" t="s">
        <v>26</v>
      </c>
      <c r="E133" s="36">
        <v>9.41</v>
      </c>
      <c r="F133" s="26">
        <v>16499</v>
      </c>
      <c r="G133" s="141"/>
      <c r="H133" s="126"/>
      <c r="I133" s="126"/>
      <c r="J133" s="128"/>
      <c r="K133" s="137"/>
      <c r="L133" s="138"/>
      <c r="M133" s="139"/>
    </row>
    <row r="134" spans="1:13" s="19" customFormat="1" ht="27" customHeight="1" x14ac:dyDescent="0.25">
      <c r="A134" s="123"/>
      <c r="B134" s="130"/>
      <c r="C134" s="35" t="s">
        <v>162</v>
      </c>
      <c r="D134" s="17" t="s">
        <v>26</v>
      </c>
      <c r="E134" s="36">
        <v>7.55</v>
      </c>
      <c r="F134" s="26">
        <v>16392</v>
      </c>
      <c r="G134" s="141"/>
      <c r="H134" s="127"/>
      <c r="I134" s="126"/>
      <c r="J134" s="128"/>
      <c r="K134" s="137"/>
      <c r="L134" s="138"/>
      <c r="M134" s="139"/>
    </row>
    <row r="135" spans="1:13" s="19" customFormat="1" ht="27" customHeight="1" x14ac:dyDescent="0.25">
      <c r="A135" s="123">
        <v>40</v>
      </c>
      <c r="B135" s="130" t="s">
        <v>163</v>
      </c>
      <c r="C135" s="16" t="s">
        <v>164</v>
      </c>
      <c r="D135" s="17" t="s">
        <v>27</v>
      </c>
      <c r="E135" s="18">
        <v>10.682029999999999</v>
      </c>
      <c r="F135" s="81">
        <v>12317</v>
      </c>
      <c r="G135" s="127">
        <v>2</v>
      </c>
      <c r="H135" s="126">
        <f>SUM(E135:E137)</f>
        <v>31.731829999999995</v>
      </c>
      <c r="I135" s="126">
        <f>H135/30*100</f>
        <v>105.77276666666664</v>
      </c>
      <c r="J135" s="128">
        <f>SUM(F135:F137)</f>
        <v>32686</v>
      </c>
      <c r="K135" s="137">
        <f>J135/16000*100</f>
        <v>204.28749999999999</v>
      </c>
      <c r="L135" s="127"/>
      <c r="M135" s="129"/>
    </row>
    <row r="136" spans="1:13" s="19" customFormat="1" ht="27" customHeight="1" x14ac:dyDescent="0.25">
      <c r="A136" s="123"/>
      <c r="B136" s="130"/>
      <c r="C136" s="16" t="s">
        <v>163</v>
      </c>
      <c r="D136" s="17" t="s">
        <v>27</v>
      </c>
      <c r="E136" s="18">
        <v>9.1717399999999998</v>
      </c>
      <c r="F136" s="81">
        <v>8045</v>
      </c>
      <c r="G136" s="127"/>
      <c r="H136" s="127"/>
      <c r="I136" s="127"/>
      <c r="J136" s="128"/>
      <c r="K136" s="137"/>
      <c r="L136" s="127"/>
      <c r="M136" s="129"/>
    </row>
    <row r="137" spans="1:13" s="19" customFormat="1" ht="27" customHeight="1" x14ac:dyDescent="0.25">
      <c r="A137" s="123"/>
      <c r="B137" s="130"/>
      <c r="C137" s="16" t="s">
        <v>165</v>
      </c>
      <c r="D137" s="17" t="s">
        <v>27</v>
      </c>
      <c r="E137" s="18">
        <v>11.87806</v>
      </c>
      <c r="F137" s="81">
        <v>12324</v>
      </c>
      <c r="G137" s="127"/>
      <c r="H137" s="127"/>
      <c r="I137" s="127"/>
      <c r="J137" s="128"/>
      <c r="K137" s="137"/>
      <c r="L137" s="127"/>
      <c r="M137" s="129"/>
    </row>
    <row r="138" spans="1:13" s="19" customFormat="1" ht="27" customHeight="1" x14ac:dyDescent="0.25">
      <c r="A138" s="123">
        <v>41</v>
      </c>
      <c r="B138" s="130" t="s">
        <v>166</v>
      </c>
      <c r="C138" s="16" t="s">
        <v>167</v>
      </c>
      <c r="D138" s="17" t="s">
        <v>27</v>
      </c>
      <c r="E138" s="18">
        <v>9.2045600000000007</v>
      </c>
      <c r="F138" s="81">
        <v>17962</v>
      </c>
      <c r="G138" s="127">
        <v>2</v>
      </c>
      <c r="H138" s="137">
        <f>SUM(E138:E140)</f>
        <v>24.527390000000004</v>
      </c>
      <c r="I138" s="126">
        <f>H138/30*100</f>
        <v>81.757966666666675</v>
      </c>
      <c r="J138" s="138">
        <f>SUM(F138:F140)</f>
        <v>38795</v>
      </c>
      <c r="K138" s="137">
        <f>J138/16000*100</f>
        <v>242.46875</v>
      </c>
      <c r="L138" s="138"/>
      <c r="M138" s="139"/>
    </row>
    <row r="139" spans="1:13" s="19" customFormat="1" ht="27" customHeight="1" x14ac:dyDescent="0.25">
      <c r="A139" s="123"/>
      <c r="B139" s="130"/>
      <c r="C139" s="16" t="s">
        <v>168</v>
      </c>
      <c r="D139" s="17" t="s">
        <v>27</v>
      </c>
      <c r="E139" s="18">
        <v>7.7424599999999995</v>
      </c>
      <c r="F139" s="81">
        <v>9549</v>
      </c>
      <c r="G139" s="127"/>
      <c r="H139" s="137"/>
      <c r="I139" s="127"/>
      <c r="J139" s="138"/>
      <c r="K139" s="137"/>
      <c r="L139" s="138"/>
      <c r="M139" s="139"/>
    </row>
    <row r="140" spans="1:13" s="19" customFormat="1" ht="27" customHeight="1" x14ac:dyDescent="0.25">
      <c r="A140" s="123"/>
      <c r="B140" s="130"/>
      <c r="C140" s="16" t="s">
        <v>169</v>
      </c>
      <c r="D140" s="17" t="s">
        <v>27</v>
      </c>
      <c r="E140" s="18">
        <v>7.5803700000000003</v>
      </c>
      <c r="F140" s="81">
        <v>11284</v>
      </c>
      <c r="G140" s="127"/>
      <c r="H140" s="137"/>
      <c r="I140" s="127"/>
      <c r="J140" s="138"/>
      <c r="K140" s="137"/>
      <c r="L140" s="138"/>
      <c r="M140" s="139"/>
    </row>
    <row r="141" spans="1:13" s="12" customFormat="1" ht="27" customHeight="1" x14ac:dyDescent="0.25">
      <c r="A141" s="123">
        <v>42</v>
      </c>
      <c r="B141" s="130" t="s">
        <v>170</v>
      </c>
      <c r="C141" s="16" t="s">
        <v>170</v>
      </c>
      <c r="D141" s="17" t="s">
        <v>27</v>
      </c>
      <c r="E141" s="18">
        <v>12.40945</v>
      </c>
      <c r="F141" s="81">
        <v>14312</v>
      </c>
      <c r="G141" s="127">
        <v>2</v>
      </c>
      <c r="H141" s="126">
        <f>SUM(E141:E143)</f>
        <v>39.851700000000001</v>
      </c>
      <c r="I141" s="126">
        <f>H141/30*100</f>
        <v>132.839</v>
      </c>
      <c r="J141" s="128">
        <f>SUM(F141:F143)</f>
        <v>36969</v>
      </c>
      <c r="K141" s="137">
        <f>J141/16000*100</f>
        <v>231.05625000000001</v>
      </c>
      <c r="L141" s="127"/>
      <c r="M141" s="129"/>
    </row>
    <row r="142" spans="1:13" s="12" customFormat="1" ht="27" customHeight="1" x14ac:dyDescent="0.25">
      <c r="A142" s="123"/>
      <c r="B142" s="130"/>
      <c r="C142" s="16" t="s">
        <v>171</v>
      </c>
      <c r="D142" s="17" t="s">
        <v>27</v>
      </c>
      <c r="E142" s="18">
        <v>13.943530000000001</v>
      </c>
      <c r="F142" s="81">
        <v>12893</v>
      </c>
      <c r="G142" s="127"/>
      <c r="H142" s="126"/>
      <c r="I142" s="127"/>
      <c r="J142" s="128"/>
      <c r="K142" s="137"/>
      <c r="L142" s="127"/>
      <c r="M142" s="129"/>
    </row>
    <row r="143" spans="1:13" s="12" customFormat="1" ht="27" customHeight="1" x14ac:dyDescent="0.25">
      <c r="A143" s="123"/>
      <c r="B143" s="130"/>
      <c r="C143" s="16" t="s">
        <v>172</v>
      </c>
      <c r="D143" s="17" t="s">
        <v>27</v>
      </c>
      <c r="E143" s="18">
        <v>13.49872</v>
      </c>
      <c r="F143" s="81">
        <v>9764</v>
      </c>
      <c r="G143" s="127"/>
      <c r="H143" s="126"/>
      <c r="I143" s="127"/>
      <c r="J143" s="128"/>
      <c r="K143" s="137"/>
      <c r="L143" s="127"/>
      <c r="M143" s="129"/>
    </row>
    <row r="144" spans="1:13" s="12" customFormat="1" ht="27" customHeight="1" x14ac:dyDescent="0.25">
      <c r="A144" s="123">
        <v>43</v>
      </c>
      <c r="B144" s="130" t="s">
        <v>173</v>
      </c>
      <c r="C144" s="16" t="s">
        <v>173</v>
      </c>
      <c r="D144" s="17" t="s">
        <v>27</v>
      </c>
      <c r="E144" s="18">
        <v>17.654540000000001</v>
      </c>
      <c r="F144" s="81">
        <v>14831</v>
      </c>
      <c r="G144" s="127">
        <v>1</v>
      </c>
      <c r="H144" s="137">
        <f>SUM(E144:E145)</f>
        <v>38.928970000000007</v>
      </c>
      <c r="I144" s="137">
        <f>H144/30*100</f>
        <v>129.76323333333335</v>
      </c>
      <c r="J144" s="138">
        <f>SUM(F144:F145)</f>
        <v>29984</v>
      </c>
      <c r="K144" s="137">
        <f>J144/16000*100</f>
        <v>187.4</v>
      </c>
      <c r="L144" s="138"/>
      <c r="M144" s="139"/>
    </row>
    <row r="145" spans="1:13" s="12" customFormat="1" ht="27" customHeight="1" x14ac:dyDescent="0.25">
      <c r="A145" s="123"/>
      <c r="B145" s="130"/>
      <c r="C145" s="16" t="s">
        <v>174</v>
      </c>
      <c r="D145" s="17" t="s">
        <v>27</v>
      </c>
      <c r="E145" s="18">
        <v>21.274430000000002</v>
      </c>
      <c r="F145" s="81">
        <v>15153</v>
      </c>
      <c r="G145" s="127"/>
      <c r="H145" s="137"/>
      <c r="I145" s="137"/>
      <c r="J145" s="138"/>
      <c r="K145" s="137"/>
      <c r="L145" s="138"/>
      <c r="M145" s="139"/>
    </row>
    <row r="146" spans="1:13" s="12" customFormat="1" ht="27" customHeight="1" x14ac:dyDescent="0.25">
      <c r="A146" s="123">
        <v>44</v>
      </c>
      <c r="B146" s="142" t="s">
        <v>175</v>
      </c>
      <c r="C146" s="16" t="s">
        <v>176</v>
      </c>
      <c r="D146" s="17" t="s">
        <v>27</v>
      </c>
      <c r="E146" s="18">
        <v>5.7733600000000003</v>
      </c>
      <c r="F146" s="81">
        <v>15546</v>
      </c>
      <c r="G146" s="127">
        <v>3</v>
      </c>
      <c r="H146" s="126">
        <f>SUM(E146:E149)</f>
        <v>48.560410000000005</v>
      </c>
      <c r="I146" s="126">
        <f>H146/30*100</f>
        <v>161.86803333333336</v>
      </c>
      <c r="J146" s="128">
        <f>SUM(F146:F149)</f>
        <v>50473</v>
      </c>
      <c r="K146" s="126">
        <f>J146/16000*100</f>
        <v>315.45625000000001</v>
      </c>
      <c r="L146" s="127"/>
      <c r="M146" s="129"/>
    </row>
    <row r="147" spans="1:13" s="12" customFormat="1" ht="27" customHeight="1" x14ac:dyDescent="0.25">
      <c r="A147" s="123"/>
      <c r="B147" s="142"/>
      <c r="C147" s="16" t="s">
        <v>177</v>
      </c>
      <c r="D147" s="17" t="s">
        <v>27</v>
      </c>
      <c r="E147" s="18">
        <v>15.7591</v>
      </c>
      <c r="F147" s="81">
        <v>10387</v>
      </c>
      <c r="G147" s="127"/>
      <c r="H147" s="126"/>
      <c r="I147" s="126"/>
      <c r="J147" s="128"/>
      <c r="K147" s="126"/>
      <c r="L147" s="127"/>
      <c r="M147" s="129"/>
    </row>
    <row r="148" spans="1:13" s="12" customFormat="1" ht="27" customHeight="1" x14ac:dyDescent="0.25">
      <c r="A148" s="123"/>
      <c r="B148" s="142" t="s">
        <v>175</v>
      </c>
      <c r="C148" s="16" t="s">
        <v>178</v>
      </c>
      <c r="D148" s="17" t="s">
        <v>27</v>
      </c>
      <c r="E148" s="18">
        <v>9.732899999999999</v>
      </c>
      <c r="F148" s="81">
        <v>9655</v>
      </c>
      <c r="G148" s="127"/>
      <c r="H148" s="127"/>
      <c r="I148" s="126"/>
      <c r="J148" s="128"/>
      <c r="K148" s="126"/>
      <c r="L148" s="127"/>
      <c r="M148" s="129"/>
    </row>
    <row r="149" spans="1:13" s="12" customFormat="1" ht="27" customHeight="1" x14ac:dyDescent="0.25">
      <c r="A149" s="123"/>
      <c r="B149" s="142"/>
      <c r="C149" s="16" t="s">
        <v>179</v>
      </c>
      <c r="D149" s="17" t="s">
        <v>27</v>
      </c>
      <c r="E149" s="18">
        <v>17.29505</v>
      </c>
      <c r="F149" s="81">
        <v>14885</v>
      </c>
      <c r="G149" s="127"/>
      <c r="H149" s="127"/>
      <c r="I149" s="126"/>
      <c r="J149" s="128"/>
      <c r="K149" s="126"/>
      <c r="L149" s="127"/>
      <c r="M149" s="129"/>
    </row>
    <row r="150" spans="1:13" s="12" customFormat="1" ht="27" customHeight="1" x14ac:dyDescent="0.25">
      <c r="A150" s="123">
        <v>45</v>
      </c>
      <c r="B150" s="130" t="s">
        <v>180</v>
      </c>
      <c r="C150" s="16" t="s">
        <v>181</v>
      </c>
      <c r="D150" s="17" t="s">
        <v>27</v>
      </c>
      <c r="E150" s="18">
        <v>15.78275</v>
      </c>
      <c r="F150" s="81">
        <v>12291</v>
      </c>
      <c r="G150" s="127">
        <v>1</v>
      </c>
      <c r="H150" s="126">
        <f>SUM(E150:E151)</f>
        <v>36.886319999999998</v>
      </c>
      <c r="I150" s="126">
        <f>H150/30*100</f>
        <v>122.95439999999999</v>
      </c>
      <c r="J150" s="128">
        <f>SUM(F150:F151)</f>
        <v>29057</v>
      </c>
      <c r="K150" s="126">
        <f>J150/16000*100</f>
        <v>181.60624999999999</v>
      </c>
      <c r="L150" s="138"/>
      <c r="M150" s="139"/>
    </row>
    <row r="151" spans="1:13" s="12" customFormat="1" ht="27" customHeight="1" x14ac:dyDescent="0.25">
      <c r="A151" s="123"/>
      <c r="B151" s="130"/>
      <c r="C151" s="16" t="s">
        <v>182</v>
      </c>
      <c r="D151" s="17" t="s">
        <v>27</v>
      </c>
      <c r="E151" s="18">
        <v>21.103570000000001</v>
      </c>
      <c r="F151" s="81">
        <v>16766</v>
      </c>
      <c r="G151" s="127"/>
      <c r="H151" s="127"/>
      <c r="I151" s="127"/>
      <c r="J151" s="128"/>
      <c r="K151" s="127"/>
      <c r="L151" s="138"/>
      <c r="M151" s="139"/>
    </row>
    <row r="152" spans="1:13" s="12" customFormat="1" ht="27" customHeight="1" x14ac:dyDescent="0.25">
      <c r="A152" s="123">
        <v>46</v>
      </c>
      <c r="B152" s="130" t="s">
        <v>183</v>
      </c>
      <c r="C152" s="16" t="s">
        <v>183</v>
      </c>
      <c r="D152" s="17" t="s">
        <v>28</v>
      </c>
      <c r="E152" s="14">
        <v>10.074439999999999</v>
      </c>
      <c r="F152" s="20">
        <v>14436</v>
      </c>
      <c r="G152" s="127">
        <v>2</v>
      </c>
      <c r="H152" s="126">
        <f>SUM(E152:E154)</f>
        <v>27.37022</v>
      </c>
      <c r="I152" s="126">
        <f>H152/30*100</f>
        <v>91.234066666666664</v>
      </c>
      <c r="J152" s="128">
        <f>SUM(F152:F154)</f>
        <v>42840</v>
      </c>
      <c r="K152" s="126">
        <f>J152/16000*100</f>
        <v>267.75</v>
      </c>
      <c r="L152" s="138"/>
      <c r="M152" s="139"/>
    </row>
    <row r="153" spans="1:13" s="12" customFormat="1" ht="27" customHeight="1" x14ac:dyDescent="0.25">
      <c r="A153" s="123"/>
      <c r="B153" s="130"/>
      <c r="C153" s="22" t="s">
        <v>184</v>
      </c>
      <c r="D153" s="17" t="s">
        <v>28</v>
      </c>
      <c r="E153" s="14">
        <v>7.9682899999999997</v>
      </c>
      <c r="F153" s="20">
        <v>14376</v>
      </c>
      <c r="G153" s="127"/>
      <c r="H153" s="127"/>
      <c r="I153" s="127"/>
      <c r="J153" s="128"/>
      <c r="K153" s="127"/>
      <c r="L153" s="138"/>
      <c r="M153" s="139"/>
    </row>
    <row r="154" spans="1:13" s="12" customFormat="1" ht="27" customHeight="1" x14ac:dyDescent="0.25">
      <c r="A154" s="123"/>
      <c r="B154" s="130"/>
      <c r="C154" s="22" t="s">
        <v>185</v>
      </c>
      <c r="D154" s="17" t="s">
        <v>28</v>
      </c>
      <c r="E154" s="14">
        <v>9.3274900000000009</v>
      </c>
      <c r="F154" s="20">
        <v>14028</v>
      </c>
      <c r="G154" s="127"/>
      <c r="H154" s="127"/>
      <c r="I154" s="127"/>
      <c r="J154" s="128"/>
      <c r="K154" s="127"/>
      <c r="L154" s="138"/>
      <c r="M154" s="139"/>
    </row>
    <row r="155" spans="1:13" s="12" customFormat="1" ht="27" customHeight="1" x14ac:dyDescent="0.25">
      <c r="A155" s="123">
        <v>47</v>
      </c>
      <c r="B155" s="130" t="s">
        <v>186</v>
      </c>
      <c r="C155" s="22" t="s">
        <v>187</v>
      </c>
      <c r="D155" s="17" t="s">
        <v>28</v>
      </c>
      <c r="E155" s="14">
        <v>10.065770000000001</v>
      </c>
      <c r="F155" s="20">
        <v>12292</v>
      </c>
      <c r="G155" s="140">
        <v>2</v>
      </c>
      <c r="H155" s="126">
        <f>SUM(E155:E157)</f>
        <v>32.712299999999999</v>
      </c>
      <c r="I155" s="126">
        <f>H155/30*100</f>
        <v>109.04099999999998</v>
      </c>
      <c r="J155" s="128">
        <f>SUM(F155:F157)</f>
        <v>40199</v>
      </c>
      <c r="K155" s="126">
        <f>J155/16000*100</f>
        <v>251.24374999999998</v>
      </c>
      <c r="L155" s="138"/>
      <c r="M155" s="139"/>
    </row>
    <row r="156" spans="1:13" s="12" customFormat="1" ht="27" customHeight="1" x14ac:dyDescent="0.25">
      <c r="A156" s="123"/>
      <c r="B156" s="130"/>
      <c r="C156" s="22" t="s">
        <v>188</v>
      </c>
      <c r="D156" s="17" t="s">
        <v>28</v>
      </c>
      <c r="E156" s="14">
        <v>9.8612099999999998</v>
      </c>
      <c r="F156" s="20">
        <v>10320</v>
      </c>
      <c r="G156" s="140"/>
      <c r="H156" s="127"/>
      <c r="I156" s="127"/>
      <c r="J156" s="128"/>
      <c r="K156" s="127"/>
      <c r="L156" s="138"/>
      <c r="M156" s="139"/>
    </row>
    <row r="157" spans="1:13" s="12" customFormat="1" ht="27" customHeight="1" x14ac:dyDescent="0.25">
      <c r="A157" s="123"/>
      <c r="B157" s="130"/>
      <c r="C157" s="22" t="s">
        <v>186</v>
      </c>
      <c r="D157" s="17" t="s">
        <v>28</v>
      </c>
      <c r="E157" s="14">
        <v>12.785319999999999</v>
      </c>
      <c r="F157" s="20">
        <v>17587</v>
      </c>
      <c r="G157" s="140"/>
      <c r="H157" s="127"/>
      <c r="I157" s="127"/>
      <c r="J157" s="128"/>
      <c r="K157" s="127"/>
      <c r="L157" s="138"/>
      <c r="M157" s="139"/>
    </row>
    <row r="158" spans="1:13" s="12" customFormat="1" ht="27" customHeight="1" x14ac:dyDescent="0.25">
      <c r="A158" s="123">
        <v>48</v>
      </c>
      <c r="B158" s="130" t="s">
        <v>189</v>
      </c>
      <c r="C158" s="22" t="s">
        <v>190</v>
      </c>
      <c r="D158" s="17" t="s">
        <v>28</v>
      </c>
      <c r="E158" s="14">
        <v>21.045479999999998</v>
      </c>
      <c r="F158" s="20">
        <v>50088</v>
      </c>
      <c r="G158" s="140">
        <v>2</v>
      </c>
      <c r="H158" s="126">
        <f>SUM(E158:E160)</f>
        <v>60.396699999999996</v>
      </c>
      <c r="I158" s="126">
        <f>H158/30*100</f>
        <v>201.32233333333335</v>
      </c>
      <c r="J158" s="128">
        <f>SUM(F158:F160)</f>
        <v>77704</v>
      </c>
      <c r="K158" s="126">
        <f>J158/16000*100</f>
        <v>485.65</v>
      </c>
      <c r="L158" s="138"/>
      <c r="M158" s="139"/>
    </row>
    <row r="159" spans="1:13" s="12" customFormat="1" ht="27" customHeight="1" x14ac:dyDescent="0.25">
      <c r="A159" s="123"/>
      <c r="B159" s="130"/>
      <c r="C159" s="22" t="s">
        <v>191</v>
      </c>
      <c r="D159" s="17" t="s">
        <v>28</v>
      </c>
      <c r="E159" s="14">
        <v>20.244630000000001</v>
      </c>
      <c r="F159" s="20">
        <v>11791</v>
      </c>
      <c r="G159" s="140"/>
      <c r="H159" s="126"/>
      <c r="I159" s="126"/>
      <c r="J159" s="128"/>
      <c r="K159" s="127"/>
      <c r="L159" s="138"/>
      <c r="M159" s="139"/>
    </row>
    <row r="160" spans="1:13" s="12" customFormat="1" ht="27" customHeight="1" x14ac:dyDescent="0.25">
      <c r="A160" s="123"/>
      <c r="B160" s="130"/>
      <c r="C160" s="22" t="s">
        <v>192</v>
      </c>
      <c r="D160" s="17" t="s">
        <v>28</v>
      </c>
      <c r="E160" s="14">
        <v>19.106590000000001</v>
      </c>
      <c r="F160" s="20">
        <v>15825</v>
      </c>
      <c r="G160" s="140"/>
      <c r="H160" s="126"/>
      <c r="I160" s="126"/>
      <c r="J160" s="128"/>
      <c r="K160" s="127"/>
      <c r="L160" s="138"/>
      <c r="M160" s="139"/>
    </row>
    <row r="161" spans="1:13" s="12" customFormat="1" ht="27" customHeight="1" x14ac:dyDescent="0.25">
      <c r="A161" s="123">
        <v>49</v>
      </c>
      <c r="B161" s="130" t="s">
        <v>193</v>
      </c>
      <c r="C161" s="22" t="s">
        <v>194</v>
      </c>
      <c r="D161" s="17" t="s">
        <v>28</v>
      </c>
      <c r="E161" s="14">
        <v>10.095280000000001</v>
      </c>
      <c r="F161" s="20">
        <v>9635</v>
      </c>
      <c r="G161" s="140">
        <v>2</v>
      </c>
      <c r="H161" s="126">
        <f>SUM(E161:E163)</f>
        <v>34.398099999999999</v>
      </c>
      <c r="I161" s="126">
        <f>H161/30*100</f>
        <v>114.66033333333334</v>
      </c>
      <c r="J161" s="128">
        <f>SUM(F161:F163)</f>
        <v>28127</v>
      </c>
      <c r="K161" s="126">
        <f>J161/16000*100</f>
        <v>175.79374999999999</v>
      </c>
      <c r="L161" s="138"/>
      <c r="M161" s="139"/>
    </row>
    <row r="162" spans="1:13" s="12" customFormat="1" ht="27" customHeight="1" x14ac:dyDescent="0.25">
      <c r="A162" s="123"/>
      <c r="B162" s="130"/>
      <c r="C162" s="22" t="s">
        <v>193</v>
      </c>
      <c r="D162" s="17" t="s">
        <v>28</v>
      </c>
      <c r="E162" s="14">
        <v>16.162140000000001</v>
      </c>
      <c r="F162" s="20">
        <v>11045</v>
      </c>
      <c r="G162" s="140"/>
      <c r="H162" s="127"/>
      <c r="I162" s="127"/>
      <c r="J162" s="128"/>
      <c r="K162" s="127"/>
      <c r="L162" s="138"/>
      <c r="M162" s="139"/>
    </row>
    <row r="163" spans="1:13" s="12" customFormat="1" ht="27" customHeight="1" x14ac:dyDescent="0.25">
      <c r="A163" s="123"/>
      <c r="B163" s="130"/>
      <c r="C163" s="22" t="s">
        <v>195</v>
      </c>
      <c r="D163" s="17" t="s">
        <v>28</v>
      </c>
      <c r="E163" s="14">
        <v>8.1406799999999997</v>
      </c>
      <c r="F163" s="20">
        <v>7447</v>
      </c>
      <c r="G163" s="140"/>
      <c r="H163" s="127"/>
      <c r="I163" s="127"/>
      <c r="J163" s="128"/>
      <c r="K163" s="127"/>
      <c r="L163" s="138"/>
      <c r="M163" s="139"/>
    </row>
    <row r="164" spans="1:13" s="12" customFormat="1" ht="30.75" customHeight="1" x14ac:dyDescent="0.25">
      <c r="A164" s="123">
        <v>50</v>
      </c>
      <c r="B164" s="130" t="s">
        <v>196</v>
      </c>
      <c r="C164" s="22" t="s">
        <v>196</v>
      </c>
      <c r="D164" s="17" t="s">
        <v>28</v>
      </c>
      <c r="E164" s="14">
        <v>28.680579999999999</v>
      </c>
      <c r="F164" s="20">
        <v>19120</v>
      </c>
      <c r="G164" s="140">
        <v>2</v>
      </c>
      <c r="H164" s="126">
        <f>SUM(E164:E166)</f>
        <v>60.22439</v>
      </c>
      <c r="I164" s="126">
        <f>H164/30*100</f>
        <v>200.74796666666668</v>
      </c>
      <c r="J164" s="128">
        <f>SUM(F164:F166)</f>
        <v>44767</v>
      </c>
      <c r="K164" s="126">
        <f>J164/16000*100</f>
        <v>279.79375000000005</v>
      </c>
      <c r="L164" s="138"/>
      <c r="M164" s="139"/>
    </row>
    <row r="165" spans="1:13" s="12" customFormat="1" ht="30.75" customHeight="1" x14ac:dyDescent="0.25">
      <c r="A165" s="123"/>
      <c r="B165" s="130"/>
      <c r="C165" s="22" t="s">
        <v>197</v>
      </c>
      <c r="D165" s="17" t="s">
        <v>28</v>
      </c>
      <c r="E165" s="14">
        <v>13.730499999999999</v>
      </c>
      <c r="F165" s="20">
        <v>15959</v>
      </c>
      <c r="G165" s="140"/>
      <c r="H165" s="126"/>
      <c r="I165" s="127"/>
      <c r="J165" s="128"/>
      <c r="K165" s="126"/>
      <c r="L165" s="138"/>
      <c r="M165" s="139"/>
    </row>
    <row r="166" spans="1:13" s="12" customFormat="1" ht="30.75" customHeight="1" x14ac:dyDescent="0.25">
      <c r="A166" s="123"/>
      <c r="B166" s="130"/>
      <c r="C166" s="22" t="s">
        <v>198</v>
      </c>
      <c r="D166" s="17" t="s">
        <v>28</v>
      </c>
      <c r="E166" s="14">
        <v>17.813309999999998</v>
      </c>
      <c r="F166" s="20">
        <v>9688</v>
      </c>
      <c r="G166" s="140"/>
      <c r="H166" s="127"/>
      <c r="I166" s="127"/>
      <c r="J166" s="128"/>
      <c r="K166" s="127"/>
      <c r="L166" s="138"/>
      <c r="M166" s="139"/>
    </row>
    <row r="167" spans="1:13" s="19" customFormat="1" ht="30.75" customHeight="1" x14ac:dyDescent="0.25">
      <c r="A167" s="123">
        <v>51</v>
      </c>
      <c r="B167" s="142" t="s">
        <v>199</v>
      </c>
      <c r="C167" s="16" t="s">
        <v>200</v>
      </c>
      <c r="D167" s="17" t="s">
        <v>29</v>
      </c>
      <c r="E167" s="14">
        <v>12.993309999999999</v>
      </c>
      <c r="F167" s="20">
        <v>7969</v>
      </c>
      <c r="G167" s="127">
        <v>2</v>
      </c>
      <c r="H167" s="126">
        <f>SUM(E167:E169)</f>
        <v>40.73021</v>
      </c>
      <c r="I167" s="126">
        <f>H167/30*100</f>
        <v>135.76736666666667</v>
      </c>
      <c r="J167" s="128">
        <f>SUM(F167:F169)</f>
        <v>25354</v>
      </c>
      <c r="K167" s="126">
        <f>J167/16000*100</f>
        <v>158.46250000000001</v>
      </c>
      <c r="L167" s="143"/>
      <c r="M167" s="144"/>
    </row>
    <row r="168" spans="1:13" s="19" customFormat="1" ht="30.75" customHeight="1" x14ac:dyDescent="0.25">
      <c r="A168" s="123"/>
      <c r="B168" s="142"/>
      <c r="C168" s="22" t="s">
        <v>201</v>
      </c>
      <c r="D168" s="17" t="s">
        <v>29</v>
      </c>
      <c r="E168" s="14">
        <v>14.49954</v>
      </c>
      <c r="F168" s="20">
        <v>8795</v>
      </c>
      <c r="G168" s="127"/>
      <c r="H168" s="126"/>
      <c r="I168" s="127"/>
      <c r="J168" s="128"/>
      <c r="K168" s="126"/>
      <c r="L168" s="143"/>
      <c r="M168" s="144"/>
    </row>
    <row r="169" spans="1:13" s="19" customFormat="1" ht="30.75" customHeight="1" x14ac:dyDescent="0.25">
      <c r="A169" s="123"/>
      <c r="B169" s="142"/>
      <c r="C169" s="22" t="s">
        <v>202</v>
      </c>
      <c r="D169" s="17" t="s">
        <v>29</v>
      </c>
      <c r="E169" s="14">
        <v>13.237360000000001</v>
      </c>
      <c r="F169" s="20">
        <v>8590</v>
      </c>
      <c r="G169" s="127"/>
      <c r="H169" s="126"/>
      <c r="I169" s="127"/>
      <c r="J169" s="128"/>
      <c r="K169" s="126"/>
      <c r="L169" s="143"/>
      <c r="M169" s="144"/>
    </row>
    <row r="170" spans="1:13" s="19" customFormat="1" ht="30.75" customHeight="1" x14ac:dyDescent="0.25">
      <c r="A170" s="123">
        <v>52</v>
      </c>
      <c r="B170" s="142" t="s">
        <v>203</v>
      </c>
      <c r="C170" s="22" t="s">
        <v>204</v>
      </c>
      <c r="D170" s="17" t="s">
        <v>29</v>
      </c>
      <c r="E170" s="14">
        <v>9.7667999999999999</v>
      </c>
      <c r="F170" s="20">
        <v>6801</v>
      </c>
      <c r="G170" s="140">
        <v>3</v>
      </c>
      <c r="H170" s="126">
        <f>SUM(E170:E173)</f>
        <v>30.841799999999999</v>
      </c>
      <c r="I170" s="126">
        <f>H170/30*100</f>
        <v>102.806</v>
      </c>
      <c r="J170" s="128">
        <f>SUM(F170:F173)</f>
        <v>26855</v>
      </c>
      <c r="K170" s="126">
        <f>J170/16000*100</f>
        <v>167.84375</v>
      </c>
      <c r="L170" s="143"/>
      <c r="M170" s="144"/>
    </row>
    <row r="171" spans="1:13" s="19" customFormat="1" ht="30.75" customHeight="1" x14ac:dyDescent="0.25">
      <c r="A171" s="123"/>
      <c r="B171" s="142" t="s">
        <v>203</v>
      </c>
      <c r="C171" s="22" t="s">
        <v>205</v>
      </c>
      <c r="D171" s="17" t="s">
        <v>29</v>
      </c>
      <c r="E171" s="14">
        <v>5.63626</v>
      </c>
      <c r="F171" s="20">
        <v>7386</v>
      </c>
      <c r="G171" s="140"/>
      <c r="H171" s="126"/>
      <c r="I171" s="126"/>
      <c r="J171" s="128"/>
      <c r="K171" s="126"/>
      <c r="L171" s="143"/>
      <c r="M171" s="144"/>
    </row>
    <row r="172" spans="1:13" s="19" customFormat="1" ht="30.75" customHeight="1" x14ac:dyDescent="0.25">
      <c r="A172" s="123"/>
      <c r="B172" s="142"/>
      <c r="C172" s="22" t="s">
        <v>206</v>
      </c>
      <c r="D172" s="17" t="s">
        <v>29</v>
      </c>
      <c r="E172" s="14">
        <v>8.1695600000000006</v>
      </c>
      <c r="F172" s="20">
        <v>7575</v>
      </c>
      <c r="G172" s="140"/>
      <c r="H172" s="126"/>
      <c r="I172" s="126"/>
      <c r="J172" s="128"/>
      <c r="K172" s="126"/>
      <c r="L172" s="143"/>
      <c r="M172" s="144"/>
    </row>
    <row r="173" spans="1:13" s="19" customFormat="1" ht="30.75" customHeight="1" x14ac:dyDescent="0.25">
      <c r="A173" s="123"/>
      <c r="B173" s="142"/>
      <c r="C173" s="16" t="s">
        <v>207</v>
      </c>
      <c r="D173" s="17" t="s">
        <v>29</v>
      </c>
      <c r="E173" s="14">
        <v>7.2691800000000004</v>
      </c>
      <c r="F173" s="20">
        <v>5093</v>
      </c>
      <c r="G173" s="140"/>
      <c r="H173" s="126"/>
      <c r="I173" s="126"/>
      <c r="J173" s="128"/>
      <c r="K173" s="126"/>
      <c r="L173" s="143"/>
      <c r="M173" s="144"/>
    </row>
    <row r="174" spans="1:13" s="19" customFormat="1" ht="27" customHeight="1" x14ac:dyDescent="0.25">
      <c r="A174" s="123">
        <v>53</v>
      </c>
      <c r="B174" s="142" t="s">
        <v>208</v>
      </c>
      <c r="C174" s="22" t="s">
        <v>209</v>
      </c>
      <c r="D174" s="17" t="s">
        <v>29</v>
      </c>
      <c r="E174" s="14">
        <v>9.2573500000000006</v>
      </c>
      <c r="F174" s="20">
        <v>7264</v>
      </c>
      <c r="G174" s="140">
        <v>2</v>
      </c>
      <c r="H174" s="126">
        <f>SUM(E174:E177)</f>
        <v>36.450580000000002</v>
      </c>
      <c r="I174" s="126">
        <f>H174/30*100</f>
        <v>121.50193333333334</v>
      </c>
      <c r="J174" s="128">
        <f>SUM(F174:F177)</f>
        <v>30168</v>
      </c>
      <c r="K174" s="126">
        <f>J174/16000*100</f>
        <v>188.54999999999998</v>
      </c>
      <c r="L174" s="143"/>
      <c r="M174" s="144"/>
    </row>
    <row r="175" spans="1:13" s="19" customFormat="1" ht="27" customHeight="1" x14ac:dyDescent="0.25">
      <c r="A175" s="123"/>
      <c r="B175" s="142"/>
      <c r="C175" s="22" t="s">
        <v>210</v>
      </c>
      <c r="D175" s="17" t="s">
        <v>29</v>
      </c>
      <c r="E175" s="14">
        <v>8.8099300000000014</v>
      </c>
      <c r="F175" s="20">
        <v>7450</v>
      </c>
      <c r="G175" s="140"/>
      <c r="H175" s="126"/>
      <c r="I175" s="126"/>
      <c r="J175" s="128"/>
      <c r="K175" s="126"/>
      <c r="L175" s="143"/>
      <c r="M175" s="144"/>
    </row>
    <row r="176" spans="1:13" s="19" customFormat="1" ht="27" customHeight="1" x14ac:dyDescent="0.25">
      <c r="A176" s="123"/>
      <c r="B176" s="142"/>
      <c r="C176" s="22" t="s">
        <v>211</v>
      </c>
      <c r="D176" s="17" t="s">
        <v>23</v>
      </c>
      <c r="E176" s="14">
        <v>1.6667000000000001</v>
      </c>
      <c r="F176" s="20">
        <v>2705</v>
      </c>
      <c r="G176" s="140"/>
      <c r="H176" s="126"/>
      <c r="I176" s="126"/>
      <c r="J176" s="128"/>
      <c r="K176" s="126"/>
      <c r="L176" s="143"/>
      <c r="M176" s="144"/>
    </row>
    <row r="177" spans="1:13" s="19" customFormat="1" ht="27" customHeight="1" x14ac:dyDescent="0.25">
      <c r="A177" s="123"/>
      <c r="B177" s="142"/>
      <c r="C177" s="22" t="s">
        <v>82</v>
      </c>
      <c r="D177" s="17" t="s">
        <v>29</v>
      </c>
      <c r="E177" s="14">
        <v>16.7166</v>
      </c>
      <c r="F177" s="101">
        <v>12749</v>
      </c>
      <c r="G177" s="140"/>
      <c r="H177" s="126"/>
      <c r="I177" s="126"/>
      <c r="J177" s="128"/>
      <c r="K177" s="126"/>
      <c r="L177" s="143"/>
      <c r="M177" s="144"/>
    </row>
    <row r="178" spans="1:13" s="42" customFormat="1" ht="27" customHeight="1" x14ac:dyDescent="0.25">
      <c r="A178" s="123">
        <v>54</v>
      </c>
      <c r="B178" s="142" t="s">
        <v>212</v>
      </c>
      <c r="C178" s="16" t="s">
        <v>213</v>
      </c>
      <c r="D178" s="17" t="s">
        <v>30</v>
      </c>
      <c r="E178" s="18">
        <v>20.04</v>
      </c>
      <c r="F178" s="26">
        <v>15648</v>
      </c>
      <c r="G178" s="127">
        <v>2</v>
      </c>
      <c r="H178" s="126">
        <f>SUM(E178:E180)</f>
        <v>53.37</v>
      </c>
      <c r="I178" s="126">
        <f>H178/30*100</f>
        <v>177.89999999999998</v>
      </c>
      <c r="J178" s="128">
        <f>SUM(F178:F180)</f>
        <v>39330</v>
      </c>
      <c r="K178" s="126">
        <f>J178/16000*100</f>
        <v>245.8125</v>
      </c>
      <c r="L178" s="143"/>
      <c r="M178" s="144"/>
    </row>
    <row r="179" spans="1:13" s="42" customFormat="1" ht="27" customHeight="1" x14ac:dyDescent="0.25">
      <c r="A179" s="123"/>
      <c r="B179" s="142"/>
      <c r="C179" s="16" t="s">
        <v>214</v>
      </c>
      <c r="D179" s="17" t="s">
        <v>30</v>
      </c>
      <c r="E179" s="18">
        <v>11.37</v>
      </c>
      <c r="F179" s="26">
        <v>8151</v>
      </c>
      <c r="G179" s="127"/>
      <c r="H179" s="127"/>
      <c r="I179" s="127"/>
      <c r="J179" s="128"/>
      <c r="K179" s="127"/>
      <c r="L179" s="143"/>
      <c r="M179" s="144"/>
    </row>
    <row r="180" spans="1:13" s="42" customFormat="1" ht="27" customHeight="1" x14ac:dyDescent="0.25">
      <c r="A180" s="123"/>
      <c r="B180" s="142"/>
      <c r="C180" s="16" t="s">
        <v>212</v>
      </c>
      <c r="D180" s="17" t="s">
        <v>30</v>
      </c>
      <c r="E180" s="18">
        <v>21.96</v>
      </c>
      <c r="F180" s="26">
        <v>15531</v>
      </c>
      <c r="G180" s="127"/>
      <c r="H180" s="127"/>
      <c r="I180" s="127"/>
      <c r="J180" s="128"/>
      <c r="K180" s="127"/>
      <c r="L180" s="143"/>
      <c r="M180" s="144"/>
    </row>
    <row r="181" spans="1:13" s="42" customFormat="1" ht="27" customHeight="1" x14ac:dyDescent="0.25">
      <c r="A181" s="123">
        <v>55</v>
      </c>
      <c r="B181" s="142" t="s">
        <v>215</v>
      </c>
      <c r="C181" s="16" t="s">
        <v>216</v>
      </c>
      <c r="D181" s="17" t="s">
        <v>30</v>
      </c>
      <c r="E181" s="18">
        <v>6.73</v>
      </c>
      <c r="F181" s="26">
        <v>6046</v>
      </c>
      <c r="G181" s="127">
        <v>2</v>
      </c>
      <c r="H181" s="126">
        <f>SUM(E181:E183)</f>
        <v>33.75</v>
      </c>
      <c r="I181" s="126">
        <f>H181/30*100</f>
        <v>112.5</v>
      </c>
      <c r="J181" s="128">
        <f>SUM(F181:F183)</f>
        <v>29485</v>
      </c>
      <c r="K181" s="126">
        <f>J181/16000*100</f>
        <v>184.28125</v>
      </c>
      <c r="L181" s="143"/>
      <c r="M181" s="144"/>
    </row>
    <row r="182" spans="1:13" s="42" customFormat="1" ht="27" customHeight="1" x14ac:dyDescent="0.25">
      <c r="A182" s="123"/>
      <c r="B182" s="142"/>
      <c r="C182" s="16" t="s">
        <v>217</v>
      </c>
      <c r="D182" s="17" t="s">
        <v>30</v>
      </c>
      <c r="E182" s="18">
        <v>9.64</v>
      </c>
      <c r="F182" s="26">
        <v>8880</v>
      </c>
      <c r="G182" s="127"/>
      <c r="H182" s="127"/>
      <c r="I182" s="127"/>
      <c r="J182" s="128"/>
      <c r="K182" s="127"/>
      <c r="L182" s="143"/>
      <c r="M182" s="144"/>
    </row>
    <row r="183" spans="1:13" s="42" customFormat="1" ht="27" customHeight="1" x14ac:dyDescent="0.25">
      <c r="A183" s="123"/>
      <c r="B183" s="142" t="s">
        <v>212</v>
      </c>
      <c r="C183" s="16" t="s">
        <v>215</v>
      </c>
      <c r="D183" s="17" t="s">
        <v>30</v>
      </c>
      <c r="E183" s="18">
        <v>17.38</v>
      </c>
      <c r="F183" s="26">
        <v>14559</v>
      </c>
      <c r="G183" s="127"/>
      <c r="H183" s="127"/>
      <c r="I183" s="127"/>
      <c r="J183" s="128"/>
      <c r="K183" s="127"/>
      <c r="L183" s="143"/>
      <c r="M183" s="144"/>
    </row>
    <row r="184" spans="1:13" s="42" customFormat="1" ht="27" customHeight="1" x14ac:dyDescent="0.25">
      <c r="A184" s="123">
        <v>56</v>
      </c>
      <c r="B184" s="142" t="s">
        <v>218</v>
      </c>
      <c r="C184" s="16" t="s">
        <v>219</v>
      </c>
      <c r="D184" s="17" t="s">
        <v>30</v>
      </c>
      <c r="E184" s="18">
        <v>3.47</v>
      </c>
      <c r="F184" s="26">
        <v>7809</v>
      </c>
      <c r="G184" s="127">
        <v>3</v>
      </c>
      <c r="H184" s="137">
        <f>SUM(E184:E187)</f>
        <v>43.5</v>
      </c>
      <c r="I184" s="126">
        <f>H184/30*100</f>
        <v>145</v>
      </c>
      <c r="J184" s="138">
        <f>SUM(F184:F187)</f>
        <v>35956</v>
      </c>
      <c r="K184" s="126">
        <f>J184/16000*100</f>
        <v>224.72500000000002</v>
      </c>
      <c r="L184" s="143"/>
      <c r="M184" s="144"/>
    </row>
    <row r="185" spans="1:13" s="42" customFormat="1" ht="27" customHeight="1" x14ac:dyDescent="0.25">
      <c r="A185" s="123"/>
      <c r="B185" s="142"/>
      <c r="C185" s="16" t="s">
        <v>220</v>
      </c>
      <c r="D185" s="17" t="s">
        <v>30</v>
      </c>
      <c r="E185" s="18">
        <v>13.27</v>
      </c>
      <c r="F185" s="26">
        <v>8983</v>
      </c>
      <c r="G185" s="127"/>
      <c r="H185" s="137"/>
      <c r="I185" s="126"/>
      <c r="J185" s="138"/>
      <c r="K185" s="126"/>
      <c r="L185" s="143"/>
      <c r="M185" s="144"/>
    </row>
    <row r="186" spans="1:13" s="42" customFormat="1" ht="27" customHeight="1" x14ac:dyDescent="0.25">
      <c r="A186" s="123"/>
      <c r="B186" s="142"/>
      <c r="C186" s="16" t="s">
        <v>221</v>
      </c>
      <c r="D186" s="17" t="s">
        <v>30</v>
      </c>
      <c r="E186" s="14">
        <v>13</v>
      </c>
      <c r="F186" s="26">
        <v>9600</v>
      </c>
      <c r="G186" s="127"/>
      <c r="H186" s="137"/>
      <c r="I186" s="127"/>
      <c r="J186" s="138"/>
      <c r="K186" s="127"/>
      <c r="L186" s="143"/>
      <c r="M186" s="144"/>
    </row>
    <row r="187" spans="1:13" s="42" customFormat="1" ht="27" customHeight="1" x14ac:dyDescent="0.25">
      <c r="A187" s="123"/>
      <c r="B187" s="142"/>
      <c r="C187" s="16" t="s">
        <v>222</v>
      </c>
      <c r="D187" s="17" t="s">
        <v>30</v>
      </c>
      <c r="E187" s="18">
        <v>13.76</v>
      </c>
      <c r="F187" s="26">
        <v>9564</v>
      </c>
      <c r="G187" s="127"/>
      <c r="H187" s="137"/>
      <c r="I187" s="127"/>
      <c r="J187" s="138"/>
      <c r="K187" s="127"/>
      <c r="L187" s="143"/>
      <c r="M187" s="144"/>
    </row>
    <row r="188" spans="1:13" s="42" customFormat="1" ht="30.75" customHeight="1" x14ac:dyDescent="0.25">
      <c r="A188" s="123">
        <v>57</v>
      </c>
      <c r="B188" s="142" t="s">
        <v>223</v>
      </c>
      <c r="C188" s="16" t="s">
        <v>223</v>
      </c>
      <c r="D188" s="17" t="s">
        <v>30</v>
      </c>
      <c r="E188" s="18">
        <v>8.4499999999999993</v>
      </c>
      <c r="F188" s="26">
        <v>7999</v>
      </c>
      <c r="G188" s="127">
        <v>2</v>
      </c>
      <c r="H188" s="137">
        <f>SUM(E188:E190)</f>
        <v>24.71</v>
      </c>
      <c r="I188" s="126">
        <f>H188/30*100</f>
        <v>82.36666666666666</v>
      </c>
      <c r="J188" s="138">
        <f>SUM(F188:F190)</f>
        <v>22784</v>
      </c>
      <c r="K188" s="126">
        <f>J188/16000*100</f>
        <v>142.4</v>
      </c>
      <c r="L188" s="143"/>
      <c r="M188" s="144"/>
    </row>
    <row r="189" spans="1:13" s="42" customFormat="1" ht="30.75" customHeight="1" x14ac:dyDescent="0.25">
      <c r="A189" s="123"/>
      <c r="B189" s="142"/>
      <c r="C189" s="16" t="s">
        <v>224</v>
      </c>
      <c r="D189" s="17" t="s">
        <v>30</v>
      </c>
      <c r="E189" s="18">
        <v>9.18</v>
      </c>
      <c r="F189" s="26">
        <v>7244</v>
      </c>
      <c r="G189" s="127"/>
      <c r="H189" s="137"/>
      <c r="I189" s="127"/>
      <c r="J189" s="138"/>
      <c r="K189" s="127"/>
      <c r="L189" s="143"/>
      <c r="M189" s="144"/>
    </row>
    <row r="190" spans="1:13" s="42" customFormat="1" ht="30.75" customHeight="1" x14ac:dyDescent="0.25">
      <c r="A190" s="123"/>
      <c r="B190" s="142"/>
      <c r="C190" s="16" t="s">
        <v>225</v>
      </c>
      <c r="D190" s="17" t="s">
        <v>30</v>
      </c>
      <c r="E190" s="14">
        <v>7.08</v>
      </c>
      <c r="F190" s="20">
        <v>7541</v>
      </c>
      <c r="G190" s="127"/>
      <c r="H190" s="137"/>
      <c r="I190" s="127"/>
      <c r="J190" s="138"/>
      <c r="K190" s="127"/>
      <c r="L190" s="143"/>
      <c r="M190" s="144"/>
    </row>
    <row r="191" spans="1:13" s="93" customFormat="1" ht="30.75" customHeight="1" x14ac:dyDescent="0.3">
      <c r="A191" s="123">
        <v>58</v>
      </c>
      <c r="B191" s="142" t="s">
        <v>226</v>
      </c>
      <c r="C191" s="37" t="s">
        <v>227</v>
      </c>
      <c r="D191" s="17" t="s">
        <v>31</v>
      </c>
      <c r="E191" s="15">
        <v>8.7322000000000006</v>
      </c>
      <c r="F191" s="41">
        <v>8383</v>
      </c>
      <c r="G191" s="145">
        <v>5</v>
      </c>
      <c r="H191" s="137">
        <f>SUM(E191:E197)</f>
        <v>34.897300000000001</v>
      </c>
      <c r="I191" s="126">
        <f>H191/5.5*100</f>
        <v>634.49636363636364</v>
      </c>
      <c r="J191" s="138">
        <f>SUM(F191:F197)</f>
        <v>106667</v>
      </c>
      <c r="K191" s="126">
        <f>J191/21000*100</f>
        <v>507.93809523809523</v>
      </c>
      <c r="L191" s="143"/>
      <c r="M191" s="144"/>
    </row>
    <row r="192" spans="1:13" s="93" customFormat="1" ht="30.75" customHeight="1" x14ac:dyDescent="0.3">
      <c r="A192" s="123"/>
      <c r="B192" s="142"/>
      <c r="C192" s="38" t="s">
        <v>241</v>
      </c>
      <c r="D192" s="17" t="s">
        <v>228</v>
      </c>
      <c r="E192" s="39">
        <v>1.4786999999999999</v>
      </c>
      <c r="F192" s="41">
        <v>2693</v>
      </c>
      <c r="G192" s="145"/>
      <c r="H192" s="137"/>
      <c r="I192" s="126"/>
      <c r="J192" s="138"/>
      <c r="K192" s="126"/>
      <c r="L192" s="143"/>
      <c r="M192" s="144"/>
    </row>
    <row r="193" spans="1:13" s="93" customFormat="1" ht="30.75" customHeight="1" x14ac:dyDescent="0.3">
      <c r="A193" s="123"/>
      <c r="B193" s="142"/>
      <c r="C193" s="37" t="s">
        <v>229</v>
      </c>
      <c r="D193" s="17" t="s">
        <v>31</v>
      </c>
      <c r="E193" s="40">
        <v>2.09</v>
      </c>
      <c r="F193" s="41">
        <v>27648</v>
      </c>
      <c r="G193" s="145"/>
      <c r="H193" s="137"/>
      <c r="I193" s="126"/>
      <c r="J193" s="138"/>
      <c r="K193" s="126"/>
      <c r="L193" s="143"/>
      <c r="M193" s="144"/>
    </row>
    <row r="194" spans="1:13" s="93" customFormat="1" ht="30.75" customHeight="1" x14ac:dyDescent="0.3">
      <c r="A194" s="123"/>
      <c r="B194" s="142"/>
      <c r="C194" s="13" t="s">
        <v>65</v>
      </c>
      <c r="D194" s="17" t="s">
        <v>31</v>
      </c>
      <c r="E194" s="10">
        <v>3.1372000000000004</v>
      </c>
      <c r="F194" s="41">
        <v>19481</v>
      </c>
      <c r="G194" s="145"/>
      <c r="H194" s="137"/>
      <c r="I194" s="126"/>
      <c r="J194" s="138"/>
      <c r="K194" s="126"/>
      <c r="L194" s="143"/>
      <c r="M194" s="144"/>
    </row>
    <row r="195" spans="1:13" s="93" customFormat="1" ht="30.75" customHeight="1" x14ac:dyDescent="0.3">
      <c r="A195" s="123"/>
      <c r="B195" s="142"/>
      <c r="C195" s="37" t="s">
        <v>230</v>
      </c>
      <c r="D195" s="17" t="s">
        <v>31</v>
      </c>
      <c r="E195" s="15">
        <v>5.5235000000000003</v>
      </c>
      <c r="F195" s="41">
        <v>18079</v>
      </c>
      <c r="G195" s="145"/>
      <c r="H195" s="137"/>
      <c r="I195" s="126"/>
      <c r="J195" s="138"/>
      <c r="K195" s="126"/>
      <c r="L195" s="143"/>
      <c r="M195" s="144"/>
    </row>
    <row r="196" spans="1:13" s="93" customFormat="1" ht="30.75" customHeight="1" x14ac:dyDescent="0.3">
      <c r="A196" s="123"/>
      <c r="B196" s="142"/>
      <c r="C196" s="37" t="s">
        <v>231</v>
      </c>
      <c r="D196" s="17" t="s">
        <v>31</v>
      </c>
      <c r="E196" s="15">
        <v>7.4433000000000007</v>
      </c>
      <c r="F196" s="41">
        <v>16248</v>
      </c>
      <c r="G196" s="145"/>
      <c r="H196" s="137"/>
      <c r="I196" s="126"/>
      <c r="J196" s="138"/>
      <c r="K196" s="126"/>
      <c r="L196" s="143"/>
      <c r="M196" s="144"/>
    </row>
    <row r="197" spans="1:13" s="93" customFormat="1" ht="30.75" customHeight="1" x14ac:dyDescent="0.3">
      <c r="A197" s="123"/>
      <c r="B197" s="142"/>
      <c r="C197" s="37" t="s">
        <v>232</v>
      </c>
      <c r="D197" s="17" t="s">
        <v>31</v>
      </c>
      <c r="E197" s="15">
        <v>6.4923999999999999</v>
      </c>
      <c r="F197" s="41">
        <v>14135</v>
      </c>
      <c r="G197" s="145"/>
      <c r="H197" s="137">
        <f>SUM(E197:E204)</f>
        <v>54.804200000000002</v>
      </c>
      <c r="I197" s="127"/>
      <c r="J197" s="138">
        <f>SUM(F197:F204)</f>
        <v>75392</v>
      </c>
      <c r="K197" s="127"/>
      <c r="L197" s="143"/>
      <c r="M197" s="144"/>
    </row>
    <row r="198" spans="1:13" s="12" customFormat="1" ht="27" customHeight="1" x14ac:dyDescent="0.25">
      <c r="A198" s="123">
        <v>59</v>
      </c>
      <c r="B198" s="142" t="s">
        <v>233</v>
      </c>
      <c r="C198" s="13" t="s">
        <v>234</v>
      </c>
      <c r="D198" s="17" t="s">
        <v>31</v>
      </c>
      <c r="E198" s="10">
        <v>6.7037000000000004</v>
      </c>
      <c r="F198" s="41">
        <v>7573</v>
      </c>
      <c r="G198" s="125">
        <v>3</v>
      </c>
      <c r="H198" s="137">
        <f>SUM(E198:E201)</f>
        <v>25.501200000000004</v>
      </c>
      <c r="I198" s="126">
        <f>H198/5.5*100</f>
        <v>463.6581818181819</v>
      </c>
      <c r="J198" s="138">
        <f>SUM(F198:F201)</f>
        <v>32292</v>
      </c>
      <c r="K198" s="126">
        <f>J198/21000*100</f>
        <v>153.77142857142857</v>
      </c>
      <c r="L198" s="143"/>
      <c r="M198" s="144"/>
    </row>
    <row r="199" spans="1:13" s="12" customFormat="1" ht="27" customHeight="1" x14ac:dyDescent="0.25">
      <c r="A199" s="123"/>
      <c r="B199" s="142"/>
      <c r="C199" s="37" t="s">
        <v>235</v>
      </c>
      <c r="D199" s="17" t="s">
        <v>31</v>
      </c>
      <c r="E199" s="15">
        <v>8.7166999999999994</v>
      </c>
      <c r="F199" s="41">
        <v>8980</v>
      </c>
      <c r="G199" s="125"/>
      <c r="H199" s="137"/>
      <c r="I199" s="126"/>
      <c r="J199" s="138"/>
      <c r="K199" s="126"/>
      <c r="L199" s="143"/>
      <c r="M199" s="144"/>
    </row>
    <row r="200" spans="1:13" s="12" customFormat="1" ht="27" customHeight="1" x14ac:dyDescent="0.25">
      <c r="A200" s="123"/>
      <c r="B200" s="142"/>
      <c r="C200" s="37" t="s">
        <v>236</v>
      </c>
      <c r="D200" s="17" t="s">
        <v>31</v>
      </c>
      <c r="E200" s="15">
        <v>5.9248000000000003</v>
      </c>
      <c r="F200" s="41">
        <v>7655</v>
      </c>
      <c r="G200" s="125"/>
      <c r="H200" s="137"/>
      <c r="I200" s="126"/>
      <c r="J200" s="138"/>
      <c r="K200" s="126"/>
      <c r="L200" s="143"/>
      <c r="M200" s="144"/>
    </row>
    <row r="201" spans="1:13" s="12" customFormat="1" ht="27" customHeight="1" x14ac:dyDescent="0.25">
      <c r="A201" s="123"/>
      <c r="B201" s="142"/>
      <c r="C201" s="13" t="s">
        <v>237</v>
      </c>
      <c r="D201" s="17" t="s">
        <v>31</v>
      </c>
      <c r="E201" s="10">
        <v>4.1560000000000006</v>
      </c>
      <c r="F201" s="41">
        <v>8084</v>
      </c>
      <c r="G201" s="125"/>
      <c r="H201" s="137">
        <f>SUM(E201:E204)</f>
        <v>26.9666</v>
      </c>
      <c r="I201" s="127"/>
      <c r="J201" s="138">
        <f>SUM(F201:F204)</f>
        <v>37049</v>
      </c>
      <c r="K201" s="127"/>
      <c r="L201" s="143"/>
      <c r="M201" s="144"/>
    </row>
    <row r="202" spans="1:13" s="93" customFormat="1" ht="27" customHeight="1" x14ac:dyDescent="0.3">
      <c r="A202" s="123">
        <v>60</v>
      </c>
      <c r="B202" s="142" t="s">
        <v>238</v>
      </c>
      <c r="C202" s="37" t="s">
        <v>238</v>
      </c>
      <c r="D202" s="17" t="s">
        <v>31</v>
      </c>
      <c r="E202" s="15">
        <v>3.79</v>
      </c>
      <c r="F202" s="41">
        <v>8092</v>
      </c>
      <c r="G202" s="147">
        <v>2</v>
      </c>
      <c r="H202" s="143">
        <f>SUM(E202:E204)</f>
        <v>22.810600000000001</v>
      </c>
      <c r="I202" s="143">
        <f>H202/5.5*100</f>
        <v>414.73818181818183</v>
      </c>
      <c r="J202" s="138">
        <f>SUM(F202:F204)</f>
        <v>28965</v>
      </c>
      <c r="K202" s="143">
        <f>J202/21000*100</f>
        <v>137.92857142857142</v>
      </c>
      <c r="L202" s="143"/>
      <c r="M202" s="144"/>
    </row>
    <row r="203" spans="1:13" s="93" customFormat="1" ht="27" customHeight="1" x14ac:dyDescent="0.3">
      <c r="A203" s="123"/>
      <c r="B203" s="142"/>
      <c r="C203" s="37" t="s">
        <v>239</v>
      </c>
      <c r="D203" s="17" t="s">
        <v>31</v>
      </c>
      <c r="E203" s="15">
        <v>7.0084</v>
      </c>
      <c r="F203" s="41">
        <v>7661</v>
      </c>
      <c r="G203" s="147"/>
      <c r="H203" s="143"/>
      <c r="I203" s="143"/>
      <c r="J203" s="138"/>
      <c r="K203" s="143"/>
      <c r="L203" s="143"/>
      <c r="M203" s="144"/>
    </row>
    <row r="204" spans="1:13" s="93" customFormat="1" ht="27" customHeight="1" x14ac:dyDescent="0.3">
      <c r="A204" s="123"/>
      <c r="B204" s="142"/>
      <c r="C204" s="37" t="s">
        <v>240</v>
      </c>
      <c r="D204" s="17" t="s">
        <v>31</v>
      </c>
      <c r="E204" s="15">
        <v>12.0122</v>
      </c>
      <c r="F204" s="41">
        <v>13212</v>
      </c>
      <c r="G204" s="147"/>
      <c r="H204" s="143">
        <f>SUM(E204:E204)</f>
        <v>12.0122</v>
      </c>
      <c r="I204" s="143"/>
      <c r="J204" s="138" t="e">
        <f>SUM(#REF!)</f>
        <v>#REF!</v>
      </c>
      <c r="K204" s="143"/>
      <c r="L204" s="143"/>
      <c r="M204" s="144"/>
    </row>
    <row r="205" spans="1:13" s="42" customFormat="1" ht="27" customHeight="1" x14ac:dyDescent="0.25">
      <c r="A205" s="102" t="s">
        <v>17</v>
      </c>
      <c r="B205" s="72" t="s">
        <v>258</v>
      </c>
      <c r="C205" s="72" t="s">
        <v>258</v>
      </c>
      <c r="D205" s="77"/>
      <c r="E205" s="96">
        <f>SUM(E206:E309)</f>
        <v>4041.6466000000005</v>
      </c>
      <c r="F205" s="95">
        <f>SUM(F206:F309)</f>
        <v>1384424</v>
      </c>
      <c r="G205" s="95">
        <f>SUM(G206:G309)</f>
        <v>58</v>
      </c>
      <c r="H205" s="97">
        <f>SUM(H206,H212,H218,H221,H226,H228,H230,H232,H234,H237,H239,H241,H243,H245,H248,H250,H253,H256,H260,H262,H266,H271,H273,H275,H277,H279,H282,H284,H286,H288,H291,H293,H297,H300,H303,H306)</f>
        <v>4041.6466000000005</v>
      </c>
      <c r="I205" s="80"/>
      <c r="J205" s="98">
        <f>SUM(J206,J212,J218,J221,J226,J228,J230,J232,J234,J237,J239,J241,J243,J245,J248,J250,J253,J256,J260,J262,J266,J271,J273,J275,J277,J279,J282,J284,J286,J288,J291,J293,J297,J300,J303,J306)</f>
        <v>1384424</v>
      </c>
      <c r="K205" s="80"/>
      <c r="L205" s="77"/>
      <c r="M205" s="103"/>
    </row>
    <row r="206" spans="1:13" ht="32.25" customHeight="1" x14ac:dyDescent="0.25">
      <c r="A206" s="148">
        <v>1</v>
      </c>
      <c r="B206" s="149" t="s">
        <v>305</v>
      </c>
      <c r="C206" s="5" t="s">
        <v>229</v>
      </c>
      <c r="D206" s="45" t="s">
        <v>306</v>
      </c>
      <c r="E206" s="46">
        <v>8.5</v>
      </c>
      <c r="F206" s="44">
        <v>19576</v>
      </c>
      <c r="G206" s="150">
        <v>4</v>
      </c>
      <c r="H206" s="151">
        <f>SUM(E206:E211)</f>
        <v>21.347999999999999</v>
      </c>
      <c r="I206" s="152">
        <f>H206/5.5%</f>
        <v>388.14545454545453</v>
      </c>
      <c r="J206" s="152">
        <f>SUM(F206:F211)</f>
        <v>89360</v>
      </c>
      <c r="K206" s="152">
        <f>J206/21000%</f>
        <v>425.52380952380952</v>
      </c>
      <c r="L206" s="153"/>
      <c r="M206" s="154"/>
    </row>
    <row r="207" spans="1:13" ht="32.25" customHeight="1" x14ac:dyDescent="0.25">
      <c r="A207" s="148"/>
      <c r="B207" s="149"/>
      <c r="C207" s="5" t="s">
        <v>64</v>
      </c>
      <c r="D207" s="45" t="s">
        <v>306</v>
      </c>
      <c r="E207" s="46">
        <v>1.41</v>
      </c>
      <c r="F207" s="44">
        <v>10456</v>
      </c>
      <c r="G207" s="150"/>
      <c r="H207" s="151"/>
      <c r="I207" s="152"/>
      <c r="J207" s="152"/>
      <c r="K207" s="152"/>
      <c r="L207" s="153"/>
      <c r="M207" s="154"/>
    </row>
    <row r="208" spans="1:13" ht="32.25" customHeight="1" x14ac:dyDescent="0.25">
      <c r="A208" s="148"/>
      <c r="B208" s="149"/>
      <c r="C208" s="5" t="s">
        <v>65</v>
      </c>
      <c r="D208" s="45" t="s">
        <v>306</v>
      </c>
      <c r="E208" s="46">
        <v>5.27</v>
      </c>
      <c r="F208" s="44">
        <v>22653</v>
      </c>
      <c r="G208" s="150"/>
      <c r="H208" s="151"/>
      <c r="I208" s="152"/>
      <c r="J208" s="152"/>
      <c r="K208" s="152"/>
      <c r="L208" s="153"/>
      <c r="M208" s="154"/>
    </row>
    <row r="209" spans="1:13" ht="32.25" customHeight="1" x14ac:dyDescent="0.25">
      <c r="A209" s="148"/>
      <c r="B209" s="149"/>
      <c r="C209" s="5" t="s">
        <v>262</v>
      </c>
      <c r="D209" s="45" t="s">
        <v>306</v>
      </c>
      <c r="E209" s="46">
        <v>2.198</v>
      </c>
      <c r="F209" s="44">
        <v>13846</v>
      </c>
      <c r="G209" s="150"/>
      <c r="H209" s="151"/>
      <c r="I209" s="152"/>
      <c r="J209" s="152"/>
      <c r="K209" s="152"/>
      <c r="L209" s="150"/>
      <c r="M209" s="155"/>
    </row>
    <row r="210" spans="1:13" ht="32.25" customHeight="1" x14ac:dyDescent="0.25">
      <c r="A210" s="148"/>
      <c r="B210" s="149"/>
      <c r="C210" s="5" t="s">
        <v>263</v>
      </c>
      <c r="D210" s="45" t="s">
        <v>306</v>
      </c>
      <c r="E210" s="46">
        <v>3.61</v>
      </c>
      <c r="F210" s="44">
        <v>21991</v>
      </c>
      <c r="G210" s="150"/>
      <c r="H210" s="151"/>
      <c r="I210" s="152"/>
      <c r="J210" s="152"/>
      <c r="K210" s="152"/>
      <c r="L210" s="150"/>
      <c r="M210" s="155"/>
    </row>
    <row r="211" spans="1:13" ht="32.25" customHeight="1" x14ac:dyDescent="0.25">
      <c r="A211" s="148"/>
      <c r="B211" s="149"/>
      <c r="C211" s="47" t="s">
        <v>307</v>
      </c>
      <c r="D211" s="45" t="s">
        <v>308</v>
      </c>
      <c r="E211" s="46">
        <v>0.36</v>
      </c>
      <c r="F211" s="44">
        <v>838</v>
      </c>
      <c r="G211" s="150"/>
      <c r="H211" s="151"/>
      <c r="I211" s="152"/>
      <c r="J211" s="152"/>
      <c r="K211" s="152"/>
      <c r="L211" s="150"/>
      <c r="M211" s="155"/>
    </row>
    <row r="212" spans="1:13" ht="32.25" customHeight="1" x14ac:dyDescent="0.25">
      <c r="A212" s="148">
        <v>2</v>
      </c>
      <c r="B212" s="156" t="s">
        <v>309</v>
      </c>
      <c r="C212" s="48" t="s">
        <v>260</v>
      </c>
      <c r="D212" s="45" t="s">
        <v>306</v>
      </c>
      <c r="E212" s="46">
        <v>19.39</v>
      </c>
      <c r="F212" s="44">
        <v>10252</v>
      </c>
      <c r="G212" s="157">
        <v>3</v>
      </c>
      <c r="H212" s="158">
        <f>SUM(E212:E217)</f>
        <v>105.35</v>
      </c>
      <c r="I212" s="152">
        <f>H212/5.5%</f>
        <v>1915.4545454545453</v>
      </c>
      <c r="J212" s="152">
        <f>SUM(F212:F217)</f>
        <v>55010</v>
      </c>
      <c r="K212" s="152">
        <f>J212/21000%</f>
        <v>261.95238095238096</v>
      </c>
      <c r="L212" s="153"/>
      <c r="M212" s="154"/>
    </row>
    <row r="213" spans="1:13" ht="32.25" customHeight="1" x14ac:dyDescent="0.25">
      <c r="A213" s="148"/>
      <c r="B213" s="156"/>
      <c r="C213" s="48" t="s">
        <v>82</v>
      </c>
      <c r="D213" s="45" t="s">
        <v>306</v>
      </c>
      <c r="E213" s="46">
        <v>20.16</v>
      </c>
      <c r="F213" s="44">
        <v>7998</v>
      </c>
      <c r="G213" s="157"/>
      <c r="H213" s="158"/>
      <c r="I213" s="152"/>
      <c r="J213" s="152"/>
      <c r="K213" s="152"/>
      <c r="L213" s="153"/>
      <c r="M213" s="154"/>
    </row>
    <row r="214" spans="1:13" ht="32.25" customHeight="1" x14ac:dyDescent="0.25">
      <c r="A214" s="148"/>
      <c r="B214" s="156"/>
      <c r="C214" s="48" t="s">
        <v>265</v>
      </c>
      <c r="D214" s="45" t="s">
        <v>306</v>
      </c>
      <c r="E214" s="46">
        <v>25.33</v>
      </c>
      <c r="F214" s="44">
        <v>25739</v>
      </c>
      <c r="G214" s="157"/>
      <c r="H214" s="158"/>
      <c r="I214" s="152"/>
      <c r="J214" s="152"/>
      <c r="K214" s="152"/>
      <c r="L214" s="153"/>
      <c r="M214" s="154"/>
    </row>
    <row r="215" spans="1:13" ht="32.25" customHeight="1" x14ac:dyDescent="0.25">
      <c r="A215" s="148"/>
      <c r="B215" s="156"/>
      <c r="C215" s="48" t="s">
        <v>261</v>
      </c>
      <c r="D215" s="45" t="s">
        <v>306</v>
      </c>
      <c r="E215" s="46">
        <f>38.86</f>
        <v>38.86</v>
      </c>
      <c r="F215" s="44">
        <f>10933</f>
        <v>10933</v>
      </c>
      <c r="G215" s="157"/>
      <c r="H215" s="158"/>
      <c r="I215" s="152"/>
      <c r="J215" s="152"/>
      <c r="K215" s="152"/>
      <c r="L215" s="153"/>
      <c r="M215" s="154"/>
    </row>
    <row r="216" spans="1:13" ht="32.25" customHeight="1" x14ac:dyDescent="0.25">
      <c r="A216" s="148"/>
      <c r="B216" s="156"/>
      <c r="C216" s="49" t="s">
        <v>310</v>
      </c>
      <c r="D216" s="100" t="s">
        <v>311</v>
      </c>
      <c r="E216" s="46">
        <v>1.1499999999999999</v>
      </c>
      <c r="F216" s="44">
        <v>64</v>
      </c>
      <c r="G216" s="157"/>
      <c r="H216" s="158"/>
      <c r="I216" s="152"/>
      <c r="J216" s="152"/>
      <c r="K216" s="152"/>
      <c r="L216" s="153"/>
      <c r="M216" s="154"/>
    </row>
    <row r="217" spans="1:13" ht="32.25" customHeight="1" x14ac:dyDescent="0.25">
      <c r="A217" s="148"/>
      <c r="B217" s="156"/>
      <c r="C217" s="49" t="s">
        <v>312</v>
      </c>
      <c r="D217" s="100" t="s">
        <v>311</v>
      </c>
      <c r="E217" s="46">
        <v>0.46</v>
      </c>
      <c r="F217" s="44">
        <v>24</v>
      </c>
      <c r="G217" s="157"/>
      <c r="H217" s="158"/>
      <c r="I217" s="152"/>
      <c r="J217" s="152"/>
      <c r="K217" s="152"/>
      <c r="L217" s="153"/>
      <c r="M217" s="154"/>
    </row>
    <row r="218" spans="1:13" ht="27" customHeight="1" x14ac:dyDescent="0.25">
      <c r="A218" s="148">
        <v>3</v>
      </c>
      <c r="B218" s="149" t="s">
        <v>264</v>
      </c>
      <c r="C218" s="48" t="s">
        <v>264</v>
      </c>
      <c r="D218" s="100" t="s">
        <v>306</v>
      </c>
      <c r="E218" s="46">
        <v>15.19</v>
      </c>
      <c r="F218" s="44">
        <v>18450</v>
      </c>
      <c r="G218" s="150">
        <v>2</v>
      </c>
      <c r="H218" s="159">
        <f>SUM(E218:E220)</f>
        <v>52.660000000000004</v>
      </c>
      <c r="I218" s="160">
        <f>H218/5.5*100</f>
        <v>957.45454545454561</v>
      </c>
      <c r="J218" s="160">
        <f>SUM(F218:F220)</f>
        <v>52249</v>
      </c>
      <c r="K218" s="160">
        <f>J218/21000%</f>
        <v>248.8047619047619</v>
      </c>
      <c r="L218" s="153"/>
      <c r="M218" s="154"/>
    </row>
    <row r="219" spans="1:13" ht="27" customHeight="1" x14ac:dyDescent="0.25">
      <c r="A219" s="148"/>
      <c r="B219" s="149"/>
      <c r="C219" s="48" t="s">
        <v>313</v>
      </c>
      <c r="D219" s="100" t="s">
        <v>311</v>
      </c>
      <c r="E219" s="46">
        <v>18.02</v>
      </c>
      <c r="F219" s="50">
        <v>23506</v>
      </c>
      <c r="G219" s="150"/>
      <c r="H219" s="159"/>
      <c r="I219" s="160"/>
      <c r="J219" s="160"/>
      <c r="K219" s="160"/>
      <c r="L219" s="153"/>
      <c r="M219" s="154"/>
    </row>
    <row r="220" spans="1:13" ht="27" customHeight="1" x14ac:dyDescent="0.25">
      <c r="A220" s="148"/>
      <c r="B220" s="149"/>
      <c r="C220" s="51" t="s">
        <v>314</v>
      </c>
      <c r="D220" s="100" t="s">
        <v>311</v>
      </c>
      <c r="E220" s="52">
        <f>(32.35-12.9)</f>
        <v>19.450000000000003</v>
      </c>
      <c r="F220" s="50">
        <f>13793-3500</f>
        <v>10293</v>
      </c>
      <c r="G220" s="150"/>
      <c r="H220" s="159"/>
      <c r="I220" s="160"/>
      <c r="J220" s="160"/>
      <c r="K220" s="160"/>
      <c r="L220" s="153"/>
      <c r="M220" s="154"/>
    </row>
    <row r="221" spans="1:13" ht="35.25" customHeight="1" x14ac:dyDescent="0.25">
      <c r="A221" s="148">
        <v>4</v>
      </c>
      <c r="B221" s="153" t="s">
        <v>266</v>
      </c>
      <c r="C221" s="53" t="s">
        <v>315</v>
      </c>
      <c r="D221" s="45" t="s">
        <v>316</v>
      </c>
      <c r="E221" s="54">
        <v>2.2725999999999997</v>
      </c>
      <c r="F221" s="50">
        <v>18062</v>
      </c>
      <c r="G221" s="150">
        <v>4</v>
      </c>
      <c r="H221" s="151">
        <f>SUM(E221:E225)</f>
        <v>55.986499999999992</v>
      </c>
      <c r="I221" s="152">
        <f>H221/5.5*100</f>
        <v>1017.9363636363635</v>
      </c>
      <c r="J221" s="152">
        <f>SUM(F221:F225)</f>
        <v>106017</v>
      </c>
      <c r="K221" s="152">
        <f>J221/21000%</f>
        <v>504.84285714285716</v>
      </c>
      <c r="L221" s="153"/>
      <c r="M221" s="154"/>
    </row>
    <row r="222" spans="1:13" ht="35.25" customHeight="1" x14ac:dyDescent="0.25">
      <c r="A222" s="148"/>
      <c r="B222" s="153"/>
      <c r="C222" s="53" t="s">
        <v>268</v>
      </c>
      <c r="D222" s="45" t="s">
        <v>316</v>
      </c>
      <c r="E222" s="55">
        <v>4.9676999999999998</v>
      </c>
      <c r="F222" s="50">
        <v>20077</v>
      </c>
      <c r="G222" s="150"/>
      <c r="H222" s="151"/>
      <c r="I222" s="152"/>
      <c r="J222" s="152"/>
      <c r="K222" s="152"/>
      <c r="L222" s="153"/>
      <c r="M222" s="154"/>
    </row>
    <row r="223" spans="1:13" ht="35.25" customHeight="1" x14ac:dyDescent="0.25">
      <c r="A223" s="148"/>
      <c r="B223" s="153"/>
      <c r="C223" s="53" t="s">
        <v>317</v>
      </c>
      <c r="D223" s="45" t="s">
        <v>316</v>
      </c>
      <c r="E223" s="55">
        <v>18.102499999999999</v>
      </c>
      <c r="F223" s="50">
        <v>14420</v>
      </c>
      <c r="G223" s="150"/>
      <c r="H223" s="151"/>
      <c r="I223" s="152"/>
      <c r="J223" s="152"/>
      <c r="K223" s="152"/>
      <c r="L223" s="153"/>
      <c r="M223" s="154"/>
    </row>
    <row r="224" spans="1:13" ht="35.25" customHeight="1" x14ac:dyDescent="0.25">
      <c r="A224" s="148"/>
      <c r="B224" s="153"/>
      <c r="C224" s="53" t="s">
        <v>318</v>
      </c>
      <c r="D224" s="45" t="s">
        <v>316</v>
      </c>
      <c r="E224" s="54">
        <v>7.7782000000000009</v>
      </c>
      <c r="F224" s="50">
        <v>30627</v>
      </c>
      <c r="G224" s="150"/>
      <c r="H224" s="151"/>
      <c r="I224" s="152"/>
      <c r="J224" s="152"/>
      <c r="K224" s="152"/>
      <c r="L224" s="153"/>
      <c r="M224" s="154"/>
    </row>
    <row r="225" spans="1:13" ht="35.25" customHeight="1" x14ac:dyDescent="0.25">
      <c r="A225" s="148"/>
      <c r="B225" s="153"/>
      <c r="C225" s="53" t="s">
        <v>319</v>
      </c>
      <c r="D225" s="45" t="s">
        <v>316</v>
      </c>
      <c r="E225" s="56">
        <v>22.865500000000001</v>
      </c>
      <c r="F225" s="50">
        <v>22831</v>
      </c>
      <c r="G225" s="150"/>
      <c r="H225" s="151"/>
      <c r="I225" s="152"/>
      <c r="J225" s="152"/>
      <c r="K225" s="152"/>
      <c r="L225" s="150"/>
      <c r="M225" s="155"/>
    </row>
    <row r="226" spans="1:13" ht="39.75" customHeight="1" x14ac:dyDescent="0.25">
      <c r="A226" s="148">
        <v>5</v>
      </c>
      <c r="B226" s="153" t="s">
        <v>320</v>
      </c>
      <c r="C226" s="57" t="s">
        <v>269</v>
      </c>
      <c r="D226" s="45" t="s">
        <v>316</v>
      </c>
      <c r="E226" s="54">
        <v>9.6654</v>
      </c>
      <c r="F226" s="50">
        <v>22440</v>
      </c>
      <c r="G226" s="153">
        <v>1</v>
      </c>
      <c r="H226" s="151">
        <f>SUM(E226:E227)</f>
        <v>20.4206</v>
      </c>
      <c r="I226" s="152">
        <f>H226/5.5*100</f>
        <v>371.28363636363633</v>
      </c>
      <c r="J226" s="152">
        <f>SUM(F226:F227)</f>
        <v>40968</v>
      </c>
      <c r="K226" s="152">
        <f>J226/21000%</f>
        <v>195.08571428571429</v>
      </c>
      <c r="L226" s="153"/>
      <c r="M226" s="154"/>
    </row>
    <row r="227" spans="1:13" ht="27" customHeight="1" x14ac:dyDescent="0.25">
      <c r="A227" s="148"/>
      <c r="B227" s="153"/>
      <c r="C227" s="57" t="s">
        <v>321</v>
      </c>
      <c r="D227" s="45" t="s">
        <v>316</v>
      </c>
      <c r="E227" s="54">
        <v>10.7552</v>
      </c>
      <c r="F227" s="50">
        <v>18528</v>
      </c>
      <c r="G227" s="153"/>
      <c r="H227" s="151"/>
      <c r="I227" s="152"/>
      <c r="J227" s="152"/>
      <c r="K227" s="152"/>
      <c r="L227" s="150"/>
      <c r="M227" s="155"/>
    </row>
    <row r="228" spans="1:13" ht="27" customHeight="1" x14ac:dyDescent="0.25">
      <c r="A228" s="148">
        <v>6</v>
      </c>
      <c r="B228" s="153" t="s">
        <v>322</v>
      </c>
      <c r="C228" s="48" t="s">
        <v>267</v>
      </c>
      <c r="D228" s="45" t="s">
        <v>316</v>
      </c>
      <c r="E228" s="60">
        <v>6.5171999999999999</v>
      </c>
      <c r="F228" s="58">
        <v>21226</v>
      </c>
      <c r="G228" s="153">
        <v>1</v>
      </c>
      <c r="H228" s="151">
        <f>SUM(E228:E229)</f>
        <v>30.7272</v>
      </c>
      <c r="I228" s="152">
        <f>H228/5.5*100</f>
        <v>558.67636363636359</v>
      </c>
      <c r="J228" s="152">
        <f>SUM(F228:F229)</f>
        <v>43528</v>
      </c>
      <c r="K228" s="152">
        <f>J228/21000%</f>
        <v>207.27619047619046</v>
      </c>
      <c r="L228" s="153"/>
      <c r="M228" s="154"/>
    </row>
    <row r="229" spans="1:13" ht="27" customHeight="1" x14ac:dyDescent="0.25">
      <c r="A229" s="148"/>
      <c r="B229" s="153"/>
      <c r="C229" s="6" t="s">
        <v>283</v>
      </c>
      <c r="D229" s="45" t="s">
        <v>308</v>
      </c>
      <c r="E229" s="59">
        <v>24.21</v>
      </c>
      <c r="F229" s="58">
        <v>22302</v>
      </c>
      <c r="G229" s="153"/>
      <c r="H229" s="151"/>
      <c r="I229" s="152"/>
      <c r="J229" s="152"/>
      <c r="K229" s="152" t="e">
        <f>J229/#REF!*100</f>
        <v>#REF!</v>
      </c>
      <c r="L229" s="150"/>
      <c r="M229" s="155"/>
    </row>
    <row r="230" spans="1:13" ht="27" customHeight="1" x14ac:dyDescent="0.25">
      <c r="A230" s="148">
        <v>7</v>
      </c>
      <c r="B230" s="153" t="s">
        <v>273</v>
      </c>
      <c r="C230" s="6" t="s">
        <v>275</v>
      </c>
      <c r="D230" s="45" t="s">
        <v>323</v>
      </c>
      <c r="E230" s="43">
        <v>30.23</v>
      </c>
      <c r="F230" s="44">
        <v>33455</v>
      </c>
      <c r="G230" s="153">
        <v>1</v>
      </c>
      <c r="H230" s="151">
        <f>SUM(E230:E231)</f>
        <v>36.97</v>
      </c>
      <c r="I230" s="152">
        <f>H230/5.5%</f>
        <v>672.18181818181813</v>
      </c>
      <c r="J230" s="152">
        <f>SUM(F230:F231)</f>
        <v>53532</v>
      </c>
      <c r="K230" s="152">
        <f>J230/21000%</f>
        <v>254.91428571428571</v>
      </c>
      <c r="L230" s="153"/>
      <c r="M230" s="161"/>
    </row>
    <row r="231" spans="1:13" ht="27" customHeight="1" x14ac:dyDescent="0.25">
      <c r="A231" s="148"/>
      <c r="B231" s="153"/>
      <c r="C231" s="6" t="s">
        <v>273</v>
      </c>
      <c r="D231" s="45" t="s">
        <v>323</v>
      </c>
      <c r="E231" s="43">
        <v>6.74</v>
      </c>
      <c r="F231" s="44">
        <v>20077</v>
      </c>
      <c r="G231" s="153"/>
      <c r="H231" s="151"/>
      <c r="I231" s="152"/>
      <c r="J231" s="152"/>
      <c r="K231" s="152" t="e">
        <f>J231/#REF!*100</f>
        <v>#REF!</v>
      </c>
      <c r="L231" s="153"/>
      <c r="M231" s="161"/>
    </row>
    <row r="232" spans="1:13" ht="27" customHeight="1" x14ac:dyDescent="0.25">
      <c r="A232" s="148">
        <v>8</v>
      </c>
      <c r="B232" s="149" t="s">
        <v>274</v>
      </c>
      <c r="C232" s="6" t="s">
        <v>324</v>
      </c>
      <c r="D232" s="45" t="s">
        <v>323</v>
      </c>
      <c r="E232" s="43">
        <v>33.29</v>
      </c>
      <c r="F232" s="44">
        <v>38291</v>
      </c>
      <c r="G232" s="153">
        <v>1</v>
      </c>
      <c r="H232" s="151">
        <f>SUM(E232:E233)</f>
        <v>78.44</v>
      </c>
      <c r="I232" s="152">
        <f>H232/5.5%</f>
        <v>1426.1818181818182</v>
      </c>
      <c r="J232" s="152">
        <f>SUM(F232:F233)</f>
        <v>61212</v>
      </c>
      <c r="K232" s="152">
        <f>J232/21000%</f>
        <v>291.48571428571427</v>
      </c>
      <c r="L232" s="153"/>
      <c r="M232" s="154"/>
    </row>
    <row r="233" spans="1:13" ht="27" customHeight="1" x14ac:dyDescent="0.25">
      <c r="A233" s="148"/>
      <c r="B233" s="149"/>
      <c r="C233" s="6" t="s">
        <v>325</v>
      </c>
      <c r="D233" s="45" t="s">
        <v>323</v>
      </c>
      <c r="E233" s="43">
        <v>45.15</v>
      </c>
      <c r="F233" s="44">
        <v>22921</v>
      </c>
      <c r="G233" s="153"/>
      <c r="H233" s="151"/>
      <c r="I233" s="152"/>
      <c r="J233" s="152"/>
      <c r="K233" s="152" t="e">
        <f>J233/#REF!*100</f>
        <v>#REF!</v>
      </c>
      <c r="L233" s="153"/>
      <c r="M233" s="154"/>
    </row>
    <row r="234" spans="1:13" ht="27" customHeight="1" x14ac:dyDescent="0.25">
      <c r="A234" s="148">
        <v>9</v>
      </c>
      <c r="B234" s="149" t="s">
        <v>326</v>
      </c>
      <c r="C234" s="6" t="s">
        <v>327</v>
      </c>
      <c r="D234" s="45" t="s">
        <v>323</v>
      </c>
      <c r="E234" s="43">
        <v>12.01</v>
      </c>
      <c r="F234" s="44">
        <v>13283</v>
      </c>
      <c r="G234" s="153">
        <v>2</v>
      </c>
      <c r="H234" s="151">
        <f>SUM(E234:E236)</f>
        <v>43.086999999999996</v>
      </c>
      <c r="I234" s="152">
        <f>H234/5.5%</f>
        <v>783.4</v>
      </c>
      <c r="J234" s="152">
        <f>SUM(F234:F236)</f>
        <v>66340</v>
      </c>
      <c r="K234" s="152">
        <f>J234/21000%</f>
        <v>315.90476190476193</v>
      </c>
      <c r="L234" s="153"/>
      <c r="M234" s="154"/>
    </row>
    <row r="235" spans="1:13" ht="27" customHeight="1" x14ac:dyDescent="0.25">
      <c r="A235" s="148"/>
      <c r="B235" s="149"/>
      <c r="C235" s="6" t="s">
        <v>303</v>
      </c>
      <c r="D235" s="45" t="s">
        <v>328</v>
      </c>
      <c r="E235" s="46">
        <v>25.07</v>
      </c>
      <c r="F235" s="50">
        <v>22197</v>
      </c>
      <c r="G235" s="153"/>
      <c r="H235" s="151"/>
      <c r="I235" s="152"/>
      <c r="J235" s="152"/>
      <c r="K235" s="152" t="e">
        <f>J235/#REF!*100</f>
        <v>#REF!</v>
      </c>
      <c r="L235" s="150"/>
      <c r="M235" s="155"/>
    </row>
    <row r="236" spans="1:13" ht="27" customHeight="1" x14ac:dyDescent="0.25">
      <c r="A236" s="148"/>
      <c r="B236" s="149"/>
      <c r="C236" s="6" t="s">
        <v>304</v>
      </c>
      <c r="D236" s="45" t="s">
        <v>328</v>
      </c>
      <c r="E236" s="46">
        <v>6.0070000000000006</v>
      </c>
      <c r="F236" s="50">
        <v>30860</v>
      </c>
      <c r="G236" s="153"/>
      <c r="H236" s="151"/>
      <c r="I236" s="152"/>
      <c r="J236" s="152"/>
      <c r="K236" s="152" t="e">
        <f>J236/#REF!*100</f>
        <v>#REF!</v>
      </c>
      <c r="L236" s="150"/>
      <c r="M236" s="155"/>
    </row>
    <row r="237" spans="1:13" ht="27" customHeight="1" x14ac:dyDescent="0.25">
      <c r="A237" s="148">
        <v>10</v>
      </c>
      <c r="B237" s="149" t="s">
        <v>276</v>
      </c>
      <c r="C237" s="7" t="s">
        <v>276</v>
      </c>
      <c r="D237" s="45" t="s">
        <v>323</v>
      </c>
      <c r="E237" s="43">
        <v>27.16</v>
      </c>
      <c r="F237" s="44">
        <v>21764</v>
      </c>
      <c r="G237" s="153">
        <v>1</v>
      </c>
      <c r="H237" s="151">
        <f>SUM(E237:E238)</f>
        <v>50.261600000000001</v>
      </c>
      <c r="I237" s="152">
        <f>H237/5.5%</f>
        <v>913.84727272727275</v>
      </c>
      <c r="J237" s="152">
        <f>SUM(F237:F238)</f>
        <v>37354</v>
      </c>
      <c r="K237" s="152">
        <f>J237/21000%</f>
        <v>177.87619047619049</v>
      </c>
      <c r="L237" s="153"/>
      <c r="M237" s="154"/>
    </row>
    <row r="238" spans="1:13" ht="27" customHeight="1" x14ac:dyDescent="0.25">
      <c r="A238" s="148"/>
      <c r="B238" s="149"/>
      <c r="C238" s="6" t="s">
        <v>174</v>
      </c>
      <c r="D238" s="45" t="s">
        <v>328</v>
      </c>
      <c r="E238" s="46">
        <v>23.101599999999998</v>
      </c>
      <c r="F238" s="50">
        <v>15590</v>
      </c>
      <c r="G238" s="153"/>
      <c r="H238" s="151"/>
      <c r="I238" s="152"/>
      <c r="J238" s="152"/>
      <c r="K238" s="152" t="e">
        <f>J238/#REF!*100</f>
        <v>#REF!</v>
      </c>
      <c r="L238" s="150"/>
      <c r="M238" s="155"/>
    </row>
    <row r="239" spans="1:13" ht="27" customHeight="1" x14ac:dyDescent="0.25">
      <c r="A239" s="148">
        <v>11</v>
      </c>
      <c r="B239" s="149" t="s">
        <v>270</v>
      </c>
      <c r="C239" s="6" t="s">
        <v>270</v>
      </c>
      <c r="D239" s="45" t="s">
        <v>323</v>
      </c>
      <c r="E239" s="43">
        <v>44.15</v>
      </c>
      <c r="F239" s="44">
        <v>12119</v>
      </c>
      <c r="G239" s="153">
        <v>1</v>
      </c>
      <c r="H239" s="151">
        <f>SUM(E239:E240)</f>
        <v>102.72</v>
      </c>
      <c r="I239" s="152">
        <f>H239/30%</f>
        <v>342.40000000000003</v>
      </c>
      <c r="J239" s="152">
        <f>SUM(F239:F240)</f>
        <v>26546</v>
      </c>
      <c r="K239" s="152">
        <f>J239/16000*100</f>
        <v>165.91249999999999</v>
      </c>
      <c r="L239" s="153"/>
      <c r="M239" s="154"/>
    </row>
    <row r="240" spans="1:13" ht="27" customHeight="1" x14ac:dyDescent="0.25">
      <c r="A240" s="148"/>
      <c r="B240" s="149"/>
      <c r="C240" s="6" t="s">
        <v>329</v>
      </c>
      <c r="D240" s="45" t="s">
        <v>323</v>
      </c>
      <c r="E240" s="43">
        <v>58.57</v>
      </c>
      <c r="F240" s="44">
        <v>14427</v>
      </c>
      <c r="G240" s="153"/>
      <c r="H240" s="151"/>
      <c r="I240" s="152"/>
      <c r="J240" s="152"/>
      <c r="K240" s="152" t="e">
        <f>J240/#REF!*100</f>
        <v>#REF!</v>
      </c>
      <c r="L240" s="153"/>
      <c r="M240" s="154"/>
    </row>
    <row r="241" spans="1:13" ht="27" customHeight="1" x14ac:dyDescent="0.25">
      <c r="A241" s="148">
        <v>12</v>
      </c>
      <c r="B241" s="149" t="s">
        <v>272</v>
      </c>
      <c r="C241" s="6" t="s">
        <v>271</v>
      </c>
      <c r="D241" s="45" t="s">
        <v>323</v>
      </c>
      <c r="E241" s="59">
        <v>34.659999999999997</v>
      </c>
      <c r="F241" s="50">
        <v>18791</v>
      </c>
      <c r="G241" s="153">
        <v>1</v>
      </c>
      <c r="H241" s="151">
        <f>SUM(E241:E242)</f>
        <v>82.84</v>
      </c>
      <c r="I241" s="152">
        <f>H241/30%</f>
        <v>276.13333333333338</v>
      </c>
      <c r="J241" s="152">
        <f>SUM(F241:F242)</f>
        <v>31461</v>
      </c>
      <c r="K241" s="152">
        <f>J241/16000*100</f>
        <v>196.63124999999999</v>
      </c>
      <c r="L241" s="153"/>
      <c r="M241" s="154"/>
    </row>
    <row r="242" spans="1:13" ht="27" customHeight="1" x14ac:dyDescent="0.25">
      <c r="A242" s="148"/>
      <c r="B242" s="149"/>
      <c r="C242" s="6" t="s">
        <v>272</v>
      </c>
      <c r="D242" s="45" t="s">
        <v>323</v>
      </c>
      <c r="E242" s="59">
        <v>48.18</v>
      </c>
      <c r="F242" s="50">
        <v>12670</v>
      </c>
      <c r="G242" s="153"/>
      <c r="H242" s="151"/>
      <c r="I242" s="152"/>
      <c r="J242" s="152"/>
      <c r="K242" s="152" t="e">
        <f>J242/#REF!*100</f>
        <v>#REF!</v>
      </c>
      <c r="L242" s="150"/>
      <c r="M242" s="154"/>
    </row>
    <row r="243" spans="1:13" ht="27" customHeight="1" x14ac:dyDescent="0.25">
      <c r="A243" s="148">
        <v>13</v>
      </c>
      <c r="B243" s="149" t="s">
        <v>152</v>
      </c>
      <c r="C243" s="6" t="s">
        <v>330</v>
      </c>
      <c r="D243" s="45" t="s">
        <v>328</v>
      </c>
      <c r="E243" s="60">
        <v>26.371199999999998</v>
      </c>
      <c r="F243" s="58">
        <v>18089</v>
      </c>
      <c r="G243" s="153">
        <v>1</v>
      </c>
      <c r="H243" s="151">
        <f>SUM(E243:E244)</f>
        <v>99.058199999999999</v>
      </c>
      <c r="I243" s="152">
        <f>H243/30%</f>
        <v>330.19400000000002</v>
      </c>
      <c r="J243" s="152">
        <f>SUM(F243:F244)</f>
        <v>44539</v>
      </c>
      <c r="K243" s="152">
        <f>J243/16000*100</f>
        <v>278.36875000000003</v>
      </c>
      <c r="L243" s="153"/>
      <c r="M243" s="154"/>
    </row>
    <row r="244" spans="1:13" ht="27" customHeight="1" x14ac:dyDescent="0.25">
      <c r="A244" s="148"/>
      <c r="B244" s="149"/>
      <c r="C244" s="6" t="s">
        <v>152</v>
      </c>
      <c r="D244" s="45" t="s">
        <v>328</v>
      </c>
      <c r="E244" s="60">
        <v>72.686999999999998</v>
      </c>
      <c r="F244" s="58">
        <v>26450</v>
      </c>
      <c r="G244" s="153"/>
      <c r="H244" s="151"/>
      <c r="I244" s="152"/>
      <c r="J244" s="152"/>
      <c r="K244" s="152" t="e">
        <f>J244/#REF!*100</f>
        <v>#REF!</v>
      </c>
      <c r="L244" s="150"/>
      <c r="M244" s="155"/>
    </row>
    <row r="245" spans="1:13" ht="27" customHeight="1" x14ac:dyDescent="0.25">
      <c r="A245" s="148">
        <v>14</v>
      </c>
      <c r="B245" s="149" t="s">
        <v>302</v>
      </c>
      <c r="C245" s="6" t="s">
        <v>331</v>
      </c>
      <c r="D245" s="45" t="s">
        <v>328</v>
      </c>
      <c r="E245" s="60">
        <v>38.747</v>
      </c>
      <c r="F245" s="58">
        <v>20736</v>
      </c>
      <c r="G245" s="162">
        <v>2</v>
      </c>
      <c r="H245" s="151">
        <f>SUM(E245:E247)</f>
        <v>70.891699999999986</v>
      </c>
      <c r="I245" s="152">
        <f>H245/30%</f>
        <v>236.30566666666664</v>
      </c>
      <c r="J245" s="152">
        <f>SUM(F245:F247)</f>
        <v>44113</v>
      </c>
      <c r="K245" s="152">
        <f>J245/16000*100</f>
        <v>275.70625000000001</v>
      </c>
      <c r="L245" s="153"/>
      <c r="M245" s="154"/>
    </row>
    <row r="246" spans="1:13" ht="27" customHeight="1" x14ac:dyDescent="0.25">
      <c r="A246" s="148"/>
      <c r="B246" s="149"/>
      <c r="C246" s="6" t="s">
        <v>332</v>
      </c>
      <c r="D246" s="45" t="s">
        <v>328</v>
      </c>
      <c r="E246" s="59">
        <v>11.27</v>
      </c>
      <c r="F246" s="58">
        <v>10309</v>
      </c>
      <c r="G246" s="162"/>
      <c r="H246" s="151"/>
      <c r="I246" s="152"/>
      <c r="J246" s="152"/>
      <c r="K246" s="152" t="e">
        <f>J246/#REF!*100</f>
        <v>#REF!</v>
      </c>
      <c r="L246" s="150"/>
      <c r="M246" s="155"/>
    </row>
    <row r="247" spans="1:13" ht="27" customHeight="1" x14ac:dyDescent="0.25">
      <c r="A247" s="148"/>
      <c r="B247" s="149"/>
      <c r="C247" s="6" t="s">
        <v>302</v>
      </c>
      <c r="D247" s="45" t="s">
        <v>328</v>
      </c>
      <c r="E247" s="60">
        <v>20.874699999999997</v>
      </c>
      <c r="F247" s="58">
        <v>13068</v>
      </c>
      <c r="G247" s="162"/>
      <c r="H247" s="151"/>
      <c r="I247" s="152"/>
      <c r="J247" s="152"/>
      <c r="K247" s="152" t="e">
        <f>J247/#REF!*100</f>
        <v>#REF!</v>
      </c>
      <c r="L247" s="150"/>
      <c r="M247" s="155"/>
    </row>
    <row r="248" spans="1:13" ht="27" customHeight="1" x14ac:dyDescent="0.25">
      <c r="A248" s="148">
        <v>15</v>
      </c>
      <c r="B248" s="149" t="s">
        <v>287</v>
      </c>
      <c r="C248" s="6" t="s">
        <v>301</v>
      </c>
      <c r="D248" s="45" t="s">
        <v>328</v>
      </c>
      <c r="E248" s="60">
        <v>35.830799999999996</v>
      </c>
      <c r="F248" s="58">
        <v>19607</v>
      </c>
      <c r="G248" s="153">
        <v>1</v>
      </c>
      <c r="H248" s="151">
        <f>SUM(E248:E249)</f>
        <v>74.430800000000005</v>
      </c>
      <c r="I248" s="152">
        <f>H248/30%</f>
        <v>248.10266666666669</v>
      </c>
      <c r="J248" s="152">
        <f>SUM(F248:F249)</f>
        <v>40174</v>
      </c>
      <c r="K248" s="152">
        <f>J248/16000*100</f>
        <v>251.08750000000001</v>
      </c>
      <c r="L248" s="153"/>
      <c r="M248" s="154"/>
    </row>
    <row r="249" spans="1:13" ht="27" customHeight="1" x14ac:dyDescent="0.25">
      <c r="A249" s="148"/>
      <c r="B249" s="149"/>
      <c r="C249" s="6" t="s">
        <v>333</v>
      </c>
      <c r="D249" s="100" t="s">
        <v>311</v>
      </c>
      <c r="E249" s="60">
        <v>38.6</v>
      </c>
      <c r="F249" s="58">
        <v>20567</v>
      </c>
      <c r="G249" s="153"/>
      <c r="H249" s="151"/>
      <c r="I249" s="152"/>
      <c r="J249" s="152"/>
      <c r="K249" s="152"/>
      <c r="L249" s="150"/>
      <c r="M249" s="155"/>
    </row>
    <row r="250" spans="1:13" ht="27" customHeight="1" x14ac:dyDescent="0.25">
      <c r="A250" s="148">
        <v>16</v>
      </c>
      <c r="B250" s="149" t="s">
        <v>288</v>
      </c>
      <c r="C250" s="6" t="s">
        <v>334</v>
      </c>
      <c r="D250" s="100" t="s">
        <v>311</v>
      </c>
      <c r="E250" s="43">
        <v>23.66</v>
      </c>
      <c r="F250" s="50">
        <v>9832</v>
      </c>
      <c r="G250" s="153">
        <v>2</v>
      </c>
      <c r="H250" s="151">
        <f>SUM(E250:E252)</f>
        <v>90.25</v>
      </c>
      <c r="I250" s="152">
        <f>H250/30*100</f>
        <v>300.83333333333331</v>
      </c>
      <c r="J250" s="152">
        <f>SUM(F250:F252)</f>
        <v>29346</v>
      </c>
      <c r="K250" s="152">
        <f>J250/16000*100</f>
        <v>183.41249999999999</v>
      </c>
      <c r="L250" s="153"/>
      <c r="M250" s="154"/>
    </row>
    <row r="251" spans="1:13" ht="27" customHeight="1" x14ac:dyDescent="0.25">
      <c r="A251" s="148"/>
      <c r="B251" s="149"/>
      <c r="C251" s="6" t="s">
        <v>335</v>
      </c>
      <c r="D251" s="100" t="s">
        <v>311</v>
      </c>
      <c r="E251" s="43">
        <v>34.17</v>
      </c>
      <c r="F251" s="50">
        <v>5869</v>
      </c>
      <c r="G251" s="153"/>
      <c r="H251" s="151"/>
      <c r="I251" s="152"/>
      <c r="J251" s="152"/>
      <c r="K251" s="152"/>
      <c r="L251" s="153"/>
      <c r="M251" s="154"/>
    </row>
    <row r="252" spans="1:13" ht="39.75" customHeight="1" x14ac:dyDescent="0.25">
      <c r="A252" s="148"/>
      <c r="B252" s="149"/>
      <c r="C252" s="61" t="s">
        <v>336</v>
      </c>
      <c r="D252" s="100" t="s">
        <v>311</v>
      </c>
      <c r="E252" s="62">
        <v>32.42</v>
      </c>
      <c r="F252" s="63">
        <v>13645</v>
      </c>
      <c r="G252" s="153"/>
      <c r="H252" s="151"/>
      <c r="I252" s="152"/>
      <c r="J252" s="152"/>
      <c r="K252" s="152" t="e">
        <f>J252/#REF!*100</f>
        <v>#REF!</v>
      </c>
      <c r="L252" s="150"/>
      <c r="M252" s="155"/>
    </row>
    <row r="253" spans="1:13" ht="39" customHeight="1" x14ac:dyDescent="0.25">
      <c r="A253" s="148">
        <v>17</v>
      </c>
      <c r="B253" s="149" t="s">
        <v>286</v>
      </c>
      <c r="C253" s="51" t="s">
        <v>337</v>
      </c>
      <c r="D253" s="100" t="s">
        <v>311</v>
      </c>
      <c r="E253" s="52">
        <v>12.9</v>
      </c>
      <c r="F253" s="63">
        <v>3500</v>
      </c>
      <c r="G253" s="162">
        <v>1</v>
      </c>
      <c r="H253" s="151">
        <f>SUM(E253:E255)</f>
        <v>90.52</v>
      </c>
      <c r="I253" s="152">
        <f>H253/30%</f>
        <v>301.73333333333335</v>
      </c>
      <c r="J253" s="152">
        <f>SUM(F253:F255)</f>
        <v>25431</v>
      </c>
      <c r="K253" s="152">
        <f>J253/16000*100</f>
        <v>158.94374999999999</v>
      </c>
      <c r="L253" s="153"/>
      <c r="M253" s="154"/>
    </row>
    <row r="254" spans="1:13" ht="27" customHeight="1" x14ac:dyDescent="0.25">
      <c r="A254" s="148"/>
      <c r="B254" s="149"/>
      <c r="C254" s="6" t="s">
        <v>338</v>
      </c>
      <c r="D254" s="100" t="s">
        <v>311</v>
      </c>
      <c r="E254" s="46">
        <v>33.01</v>
      </c>
      <c r="F254" s="50">
        <v>11422</v>
      </c>
      <c r="G254" s="162"/>
      <c r="H254" s="151"/>
      <c r="I254" s="152"/>
      <c r="J254" s="152"/>
      <c r="K254" s="152"/>
      <c r="L254" s="153"/>
      <c r="M254" s="154"/>
    </row>
    <row r="255" spans="1:13" ht="27" customHeight="1" x14ac:dyDescent="0.25">
      <c r="A255" s="148"/>
      <c r="B255" s="149"/>
      <c r="C255" s="6" t="s">
        <v>339</v>
      </c>
      <c r="D255" s="100" t="s">
        <v>311</v>
      </c>
      <c r="E255" s="43">
        <v>44.61</v>
      </c>
      <c r="F255" s="50">
        <v>10509</v>
      </c>
      <c r="G255" s="162"/>
      <c r="H255" s="151"/>
      <c r="I255" s="152"/>
      <c r="J255" s="152"/>
      <c r="K255" s="152" t="e">
        <f>J255/#REF!*100</f>
        <v>#REF!</v>
      </c>
      <c r="L255" s="150"/>
      <c r="M255" s="155"/>
    </row>
    <row r="256" spans="1:13" ht="63.75" customHeight="1" x14ac:dyDescent="0.25">
      <c r="A256" s="148">
        <v>18</v>
      </c>
      <c r="B256" s="149" t="s">
        <v>340</v>
      </c>
      <c r="C256" s="61" t="s">
        <v>341</v>
      </c>
      <c r="D256" s="100" t="s">
        <v>311</v>
      </c>
      <c r="E256" s="52">
        <v>22.2</v>
      </c>
      <c r="F256" s="63"/>
      <c r="G256" s="162">
        <v>2</v>
      </c>
      <c r="H256" s="151">
        <f>SUM(E256:E259)</f>
        <v>177.15</v>
      </c>
      <c r="I256" s="152">
        <f>H256/30%</f>
        <v>590.5</v>
      </c>
      <c r="J256" s="152">
        <f>SUM(F256:F259)</f>
        <v>35878</v>
      </c>
      <c r="K256" s="152">
        <f>J256/16000*100</f>
        <v>224.23750000000001</v>
      </c>
      <c r="L256" s="153"/>
      <c r="M256" s="154"/>
    </row>
    <row r="257" spans="1:13" ht="36" customHeight="1" x14ac:dyDescent="0.25">
      <c r="A257" s="148"/>
      <c r="B257" s="149"/>
      <c r="C257" s="64" t="s">
        <v>342</v>
      </c>
      <c r="D257" s="100" t="s">
        <v>311</v>
      </c>
      <c r="E257" s="43">
        <v>24.34</v>
      </c>
      <c r="F257" s="50">
        <f>9148-64</f>
        <v>9084</v>
      </c>
      <c r="G257" s="162"/>
      <c r="H257" s="151"/>
      <c r="I257" s="152"/>
      <c r="J257" s="152"/>
      <c r="K257" s="152" t="e">
        <f>J257/#REF!*100</f>
        <v>#REF!</v>
      </c>
      <c r="L257" s="153"/>
      <c r="M257" s="154"/>
    </row>
    <row r="258" spans="1:13" ht="36" customHeight="1" x14ac:dyDescent="0.25">
      <c r="A258" s="148"/>
      <c r="B258" s="149"/>
      <c r="C258" s="64" t="s">
        <v>343</v>
      </c>
      <c r="D258" s="100" t="s">
        <v>311</v>
      </c>
      <c r="E258" s="43">
        <v>125.65</v>
      </c>
      <c r="F258" s="50">
        <f>18148 -24</f>
        <v>18124</v>
      </c>
      <c r="G258" s="162"/>
      <c r="H258" s="151"/>
      <c r="I258" s="152"/>
      <c r="J258" s="152"/>
      <c r="K258" s="152" t="e">
        <f>J258/#REF!*100</f>
        <v>#REF!</v>
      </c>
      <c r="L258" s="153"/>
      <c r="M258" s="154"/>
    </row>
    <row r="259" spans="1:13" ht="36" customHeight="1" x14ac:dyDescent="0.25">
      <c r="A259" s="148"/>
      <c r="B259" s="149"/>
      <c r="C259" s="6" t="s">
        <v>289</v>
      </c>
      <c r="D259" s="100" t="s">
        <v>311</v>
      </c>
      <c r="E259" s="43">
        <v>4.96</v>
      </c>
      <c r="F259" s="50">
        <v>8670</v>
      </c>
      <c r="G259" s="162"/>
      <c r="H259" s="151"/>
      <c r="I259" s="152"/>
      <c r="J259" s="152"/>
      <c r="K259" s="152" t="e">
        <f>J259/#REF!*100</f>
        <v>#REF!</v>
      </c>
      <c r="L259" s="153"/>
      <c r="M259" s="154"/>
    </row>
    <row r="260" spans="1:13" ht="27" customHeight="1" x14ac:dyDescent="0.25">
      <c r="A260" s="148">
        <v>19</v>
      </c>
      <c r="B260" s="149" t="s">
        <v>96</v>
      </c>
      <c r="C260" s="6" t="s">
        <v>292</v>
      </c>
      <c r="D260" s="45" t="s">
        <v>344</v>
      </c>
      <c r="E260" s="59">
        <v>47.84</v>
      </c>
      <c r="F260" s="58">
        <v>8655</v>
      </c>
      <c r="G260" s="153">
        <v>1</v>
      </c>
      <c r="H260" s="151">
        <f>SUM(E260:E261)</f>
        <v>134.32</v>
      </c>
      <c r="I260" s="152">
        <f>H260/30%</f>
        <v>447.73333333333335</v>
      </c>
      <c r="J260" s="152">
        <f>SUM(F260:F261)</f>
        <v>27582</v>
      </c>
      <c r="K260" s="152">
        <f>J260/16000*100</f>
        <v>172.38750000000002</v>
      </c>
      <c r="L260" s="153"/>
      <c r="M260" s="154"/>
    </row>
    <row r="261" spans="1:13" ht="27" customHeight="1" x14ac:dyDescent="0.25">
      <c r="A261" s="148"/>
      <c r="B261" s="149"/>
      <c r="C261" s="65" t="s">
        <v>96</v>
      </c>
      <c r="D261" s="45" t="s">
        <v>344</v>
      </c>
      <c r="E261" s="59">
        <v>86.48</v>
      </c>
      <c r="F261" s="58">
        <v>18927</v>
      </c>
      <c r="G261" s="153"/>
      <c r="H261" s="151"/>
      <c r="I261" s="152"/>
      <c r="J261" s="152"/>
      <c r="K261" s="152" t="e">
        <f>J261/#REF!*100</f>
        <v>#REF!</v>
      </c>
      <c r="L261" s="153"/>
      <c r="M261" s="154"/>
    </row>
    <row r="262" spans="1:13" ht="27" customHeight="1" x14ac:dyDescent="0.25">
      <c r="A262" s="148">
        <v>20</v>
      </c>
      <c r="B262" s="149" t="s">
        <v>345</v>
      </c>
      <c r="C262" s="6" t="s">
        <v>290</v>
      </c>
      <c r="D262" s="45" t="s">
        <v>344</v>
      </c>
      <c r="E262" s="59">
        <v>40.64</v>
      </c>
      <c r="F262" s="58">
        <v>11880</v>
      </c>
      <c r="G262" s="153">
        <v>1</v>
      </c>
      <c r="H262" s="151">
        <f>SUM(E262:E265)</f>
        <v>54.769999999999996</v>
      </c>
      <c r="I262" s="152">
        <f>H262/30%</f>
        <v>182.56666666666666</v>
      </c>
      <c r="J262" s="152">
        <f>SUM(F262:F265)</f>
        <v>24072</v>
      </c>
      <c r="K262" s="152">
        <f>J262/16000*100</f>
        <v>150.44999999999999</v>
      </c>
      <c r="L262" s="153"/>
      <c r="M262" s="154"/>
    </row>
    <row r="263" spans="1:13" ht="27" customHeight="1" x14ac:dyDescent="0.25">
      <c r="A263" s="148"/>
      <c r="B263" s="149"/>
      <c r="C263" s="7" t="s">
        <v>294</v>
      </c>
      <c r="D263" s="45" t="s">
        <v>344</v>
      </c>
      <c r="E263" s="59">
        <v>7.97</v>
      </c>
      <c r="F263" s="58">
        <v>11393</v>
      </c>
      <c r="G263" s="153"/>
      <c r="H263" s="151"/>
      <c r="I263" s="152"/>
      <c r="J263" s="152"/>
      <c r="K263" s="152" t="e">
        <f>J263/#REF!*100</f>
        <v>#REF!</v>
      </c>
      <c r="L263" s="153"/>
      <c r="M263" s="161"/>
    </row>
    <row r="264" spans="1:13" ht="39" customHeight="1" x14ac:dyDescent="0.25">
      <c r="A264" s="148"/>
      <c r="B264" s="149"/>
      <c r="C264" s="61" t="s">
        <v>346</v>
      </c>
      <c r="D264" s="45" t="s">
        <v>344</v>
      </c>
      <c r="E264" s="60">
        <v>3.9</v>
      </c>
      <c r="F264" s="58">
        <v>799</v>
      </c>
      <c r="G264" s="153"/>
      <c r="H264" s="151"/>
      <c r="I264" s="152"/>
      <c r="J264" s="152"/>
      <c r="K264" s="152" t="e">
        <f>J264/#REF!*100</f>
        <v>#REF!</v>
      </c>
      <c r="L264" s="153"/>
      <c r="M264" s="161"/>
    </row>
    <row r="265" spans="1:13" ht="51" customHeight="1" x14ac:dyDescent="0.25">
      <c r="A265" s="148"/>
      <c r="B265" s="149"/>
      <c r="C265" s="61" t="s">
        <v>347</v>
      </c>
      <c r="D265" s="45" t="s">
        <v>344</v>
      </c>
      <c r="E265" s="68">
        <v>2.2599999999999998</v>
      </c>
      <c r="F265" s="66"/>
      <c r="G265" s="153"/>
      <c r="H265" s="151"/>
      <c r="I265" s="152"/>
      <c r="J265" s="152"/>
      <c r="K265" s="152" t="e">
        <f>J265/#REF!*100</f>
        <v>#REF!</v>
      </c>
      <c r="L265" s="153"/>
      <c r="M265" s="161"/>
    </row>
    <row r="266" spans="1:13" ht="38.25" customHeight="1" x14ac:dyDescent="0.25">
      <c r="A266" s="163">
        <v>21</v>
      </c>
      <c r="B266" s="149" t="s">
        <v>348</v>
      </c>
      <c r="C266" s="61" t="s">
        <v>349</v>
      </c>
      <c r="D266" s="45" t="s">
        <v>344</v>
      </c>
      <c r="E266" s="59">
        <f>43.75-3.9</f>
        <v>39.85</v>
      </c>
      <c r="F266" s="58">
        <f>11553-799</f>
        <v>10754</v>
      </c>
      <c r="G266" s="153">
        <v>1</v>
      </c>
      <c r="H266" s="164">
        <f>SUM(E266:E270)</f>
        <v>103.08</v>
      </c>
      <c r="I266" s="165">
        <f>H266/30%</f>
        <v>343.6</v>
      </c>
      <c r="J266" s="165">
        <f>SUM(F266:F270)</f>
        <v>29953</v>
      </c>
      <c r="K266" s="165">
        <f>J266/16000*100</f>
        <v>187.20624999999998</v>
      </c>
      <c r="L266" s="166"/>
      <c r="M266" s="167"/>
    </row>
    <row r="267" spans="1:13" ht="27" customHeight="1" x14ac:dyDescent="0.25">
      <c r="A267" s="163"/>
      <c r="B267" s="149"/>
      <c r="C267" s="6" t="s">
        <v>40</v>
      </c>
      <c r="D267" s="45" t="s">
        <v>344</v>
      </c>
      <c r="E267" s="59">
        <f>59.21</f>
        <v>59.21</v>
      </c>
      <c r="F267" s="58">
        <v>18533</v>
      </c>
      <c r="G267" s="153"/>
      <c r="H267" s="164"/>
      <c r="I267" s="165"/>
      <c r="J267" s="165"/>
      <c r="K267" s="165" t="e">
        <f>J267/#REF!*100</f>
        <v>#REF!</v>
      </c>
      <c r="L267" s="166"/>
      <c r="M267" s="167"/>
    </row>
    <row r="268" spans="1:13" ht="27" customHeight="1" x14ac:dyDescent="0.25">
      <c r="A268" s="163"/>
      <c r="B268" s="149"/>
      <c r="C268" s="61" t="s">
        <v>350</v>
      </c>
      <c r="D268" s="45" t="s">
        <v>351</v>
      </c>
      <c r="E268" s="68">
        <v>1.7</v>
      </c>
      <c r="F268" s="67">
        <v>278</v>
      </c>
      <c r="G268" s="153"/>
      <c r="H268" s="164"/>
      <c r="I268" s="165"/>
      <c r="J268" s="165"/>
      <c r="K268" s="165"/>
      <c r="L268" s="166"/>
      <c r="M268" s="167"/>
    </row>
    <row r="269" spans="1:13" ht="27" customHeight="1" x14ac:dyDescent="0.25">
      <c r="A269" s="163"/>
      <c r="B269" s="149"/>
      <c r="C269" s="61" t="s">
        <v>352</v>
      </c>
      <c r="D269" s="45" t="s">
        <v>351</v>
      </c>
      <c r="E269" s="66">
        <v>1.66</v>
      </c>
      <c r="F269" s="67">
        <v>305</v>
      </c>
      <c r="G269" s="153"/>
      <c r="H269" s="164"/>
      <c r="I269" s="165"/>
      <c r="J269" s="165"/>
      <c r="K269" s="165"/>
      <c r="L269" s="166"/>
      <c r="M269" s="167"/>
    </row>
    <row r="270" spans="1:13" ht="41.25" customHeight="1" x14ac:dyDescent="0.25">
      <c r="A270" s="163"/>
      <c r="B270" s="149"/>
      <c r="C270" s="61" t="s">
        <v>353</v>
      </c>
      <c r="D270" s="45" t="s">
        <v>351</v>
      </c>
      <c r="E270" s="66">
        <v>0.66</v>
      </c>
      <c r="F270" s="67">
        <v>83</v>
      </c>
      <c r="G270" s="153"/>
      <c r="H270" s="164"/>
      <c r="I270" s="165"/>
      <c r="J270" s="165"/>
      <c r="K270" s="165" t="e">
        <f>J270/#REF!*100</f>
        <v>#REF!</v>
      </c>
      <c r="L270" s="166"/>
      <c r="M270" s="167"/>
    </row>
    <row r="271" spans="1:13" ht="27" customHeight="1" x14ac:dyDescent="0.25">
      <c r="A271" s="163">
        <f>A266+1</f>
        <v>22</v>
      </c>
      <c r="B271" s="168" t="s">
        <v>291</v>
      </c>
      <c r="C271" s="6" t="s">
        <v>291</v>
      </c>
      <c r="D271" s="45" t="s">
        <v>344</v>
      </c>
      <c r="E271" s="59">
        <v>105.31</v>
      </c>
      <c r="F271" s="58">
        <v>13584</v>
      </c>
      <c r="G271" s="153">
        <v>1</v>
      </c>
      <c r="H271" s="164">
        <f>SUM(E271:E272)</f>
        <v>143.24</v>
      </c>
      <c r="I271" s="165">
        <f>H271/30*100</f>
        <v>477.46666666666664</v>
      </c>
      <c r="J271" s="165">
        <f>SUM(F271:F272)</f>
        <v>21783</v>
      </c>
      <c r="K271" s="165">
        <f>J271/16000*100</f>
        <v>136.14375000000001</v>
      </c>
      <c r="L271" s="166"/>
      <c r="M271" s="167"/>
    </row>
    <row r="272" spans="1:13" ht="27" customHeight="1" x14ac:dyDescent="0.25">
      <c r="A272" s="163"/>
      <c r="B272" s="168"/>
      <c r="C272" s="6" t="s">
        <v>354</v>
      </c>
      <c r="D272" s="45" t="s">
        <v>344</v>
      </c>
      <c r="E272" s="59">
        <f>37.93</f>
        <v>37.93</v>
      </c>
      <c r="F272" s="58">
        <f>8199</f>
        <v>8199</v>
      </c>
      <c r="G272" s="153"/>
      <c r="H272" s="164"/>
      <c r="I272" s="165"/>
      <c r="J272" s="165"/>
      <c r="K272" s="165" t="e">
        <f>J272/#REF!*100</f>
        <v>#REF!</v>
      </c>
      <c r="L272" s="166"/>
      <c r="M272" s="167"/>
    </row>
    <row r="273" spans="1:13" ht="36.75" customHeight="1" x14ac:dyDescent="0.25">
      <c r="A273" s="148">
        <f>A271+1</f>
        <v>23</v>
      </c>
      <c r="B273" s="149" t="s">
        <v>355</v>
      </c>
      <c r="C273" s="61" t="s">
        <v>356</v>
      </c>
      <c r="D273" s="45" t="s">
        <v>344</v>
      </c>
      <c r="E273" s="52">
        <f>112.55-2.26</f>
        <v>110.28999999999999</v>
      </c>
      <c r="F273" s="63">
        <v>14128</v>
      </c>
      <c r="G273" s="153">
        <v>1</v>
      </c>
      <c r="H273" s="151">
        <f>SUM(E273:E274)</f>
        <v>254.98999999999998</v>
      </c>
      <c r="I273" s="152">
        <f>H273/30*100</f>
        <v>849.96666666666658</v>
      </c>
      <c r="J273" s="152">
        <f>SUM(F273:F274)</f>
        <v>27783</v>
      </c>
      <c r="K273" s="152">
        <f>J273/16000*100</f>
        <v>173.64375000000001</v>
      </c>
      <c r="L273" s="153"/>
      <c r="M273" s="154"/>
    </row>
    <row r="274" spans="1:13" ht="27" customHeight="1" x14ac:dyDescent="0.25">
      <c r="A274" s="148"/>
      <c r="B274" s="149"/>
      <c r="C274" s="6" t="s">
        <v>4</v>
      </c>
      <c r="D274" s="45" t="s">
        <v>344</v>
      </c>
      <c r="E274" s="46">
        <v>144.69999999999999</v>
      </c>
      <c r="F274" s="50">
        <v>13655</v>
      </c>
      <c r="G274" s="153"/>
      <c r="H274" s="151"/>
      <c r="I274" s="152"/>
      <c r="J274" s="152"/>
      <c r="K274" s="152" t="e">
        <f>J274/#REF!*100</f>
        <v>#REF!</v>
      </c>
      <c r="L274" s="153"/>
      <c r="M274" s="154"/>
    </row>
    <row r="275" spans="1:13" ht="27" customHeight="1" x14ac:dyDescent="0.25">
      <c r="A275" s="148">
        <f>A273+1</f>
        <v>24</v>
      </c>
      <c r="B275" s="168" t="s">
        <v>3</v>
      </c>
      <c r="C275" s="65" t="s">
        <v>293</v>
      </c>
      <c r="D275" s="45" t="s">
        <v>344</v>
      </c>
      <c r="E275" s="59">
        <v>156.63999999999999</v>
      </c>
      <c r="F275" s="50">
        <v>14653</v>
      </c>
      <c r="G275" s="153">
        <v>1</v>
      </c>
      <c r="H275" s="151">
        <f>SUM(E275:E276)</f>
        <v>416.82</v>
      </c>
      <c r="I275" s="152">
        <f>H275/30%</f>
        <v>1389.4</v>
      </c>
      <c r="J275" s="152">
        <f>SUM(F275:F276)</f>
        <v>24457</v>
      </c>
      <c r="K275" s="152">
        <f>J275/16000*100</f>
        <v>152.85625000000002</v>
      </c>
      <c r="L275" s="153"/>
      <c r="M275" s="154"/>
    </row>
    <row r="276" spans="1:13" ht="27" customHeight="1" x14ac:dyDescent="0.25">
      <c r="A276" s="148"/>
      <c r="B276" s="168"/>
      <c r="C276" s="6" t="s">
        <v>3</v>
      </c>
      <c r="D276" s="45" t="s">
        <v>344</v>
      </c>
      <c r="E276" s="43">
        <v>260.18</v>
      </c>
      <c r="F276" s="50">
        <v>9804</v>
      </c>
      <c r="G276" s="153"/>
      <c r="H276" s="151"/>
      <c r="I276" s="152"/>
      <c r="J276" s="152"/>
      <c r="K276" s="152" t="e">
        <f>J276/#REF!*100</f>
        <v>#REF!</v>
      </c>
      <c r="L276" s="153"/>
      <c r="M276" s="154"/>
    </row>
    <row r="277" spans="1:13" ht="27" customHeight="1" x14ac:dyDescent="0.25">
      <c r="A277" s="148">
        <f>A275+1</f>
        <v>25</v>
      </c>
      <c r="B277" s="168" t="s">
        <v>16</v>
      </c>
      <c r="C277" s="6" t="s">
        <v>357</v>
      </c>
      <c r="D277" s="45" t="s">
        <v>351</v>
      </c>
      <c r="E277" s="60">
        <v>170.35</v>
      </c>
      <c r="F277" s="50">
        <v>12688</v>
      </c>
      <c r="G277" s="153">
        <v>1</v>
      </c>
      <c r="H277" s="151">
        <f>SUM(E277:E278)</f>
        <v>257.61</v>
      </c>
      <c r="I277" s="152">
        <f>H277/30*100</f>
        <v>858.69999999999993</v>
      </c>
      <c r="J277" s="152">
        <f>SUM(F277:F278)</f>
        <v>16810</v>
      </c>
      <c r="K277" s="152">
        <f>J277/16000*100</f>
        <v>105.06249999999999</v>
      </c>
      <c r="L277" s="153"/>
      <c r="M277" s="154"/>
    </row>
    <row r="278" spans="1:13" ht="27" customHeight="1" x14ac:dyDescent="0.25">
      <c r="A278" s="148"/>
      <c r="B278" s="168"/>
      <c r="C278" s="6" t="s">
        <v>358</v>
      </c>
      <c r="D278" s="45" t="s">
        <v>351</v>
      </c>
      <c r="E278" s="60">
        <v>87.26</v>
      </c>
      <c r="F278" s="58">
        <v>4122</v>
      </c>
      <c r="G278" s="153"/>
      <c r="H278" s="151"/>
      <c r="I278" s="152"/>
      <c r="J278" s="152"/>
      <c r="K278" s="152" t="e">
        <f>J278/#REF!*100</f>
        <v>#REF!</v>
      </c>
      <c r="L278" s="150"/>
      <c r="M278" s="155"/>
    </row>
    <row r="279" spans="1:13" ht="30.75" customHeight="1" x14ac:dyDescent="0.25">
      <c r="A279" s="148">
        <f>A277+1</f>
        <v>26</v>
      </c>
      <c r="B279" s="168" t="s">
        <v>359</v>
      </c>
      <c r="C279" s="6" t="s">
        <v>360</v>
      </c>
      <c r="D279" s="45" t="s">
        <v>351</v>
      </c>
      <c r="E279" s="60">
        <v>178.55</v>
      </c>
      <c r="F279" s="50">
        <v>6663</v>
      </c>
      <c r="G279" s="153">
        <v>2</v>
      </c>
      <c r="H279" s="151">
        <f>SUM(E279:E281)</f>
        <v>244.71280000000002</v>
      </c>
      <c r="I279" s="152">
        <f>H279/30*100</f>
        <v>815.70933333333335</v>
      </c>
      <c r="J279" s="152">
        <f>SUM(F279:F281)</f>
        <v>36771</v>
      </c>
      <c r="K279" s="152">
        <f>J279/16000*100</f>
        <v>229.81874999999999</v>
      </c>
      <c r="L279" s="153"/>
      <c r="M279" s="154"/>
    </row>
    <row r="280" spans="1:13" ht="30.75" customHeight="1" x14ac:dyDescent="0.25">
      <c r="A280" s="148"/>
      <c r="B280" s="168"/>
      <c r="C280" s="6" t="s">
        <v>300</v>
      </c>
      <c r="D280" s="45" t="s">
        <v>351</v>
      </c>
      <c r="E280" s="60">
        <v>8.2827999999999999</v>
      </c>
      <c r="F280" s="50">
        <v>17348</v>
      </c>
      <c r="G280" s="153"/>
      <c r="H280" s="151"/>
      <c r="I280" s="152"/>
      <c r="J280" s="152"/>
      <c r="K280" s="152" t="e">
        <f>J280/#REF!*100</f>
        <v>#REF!</v>
      </c>
      <c r="L280" s="153"/>
      <c r="M280" s="154"/>
    </row>
    <row r="281" spans="1:13" ht="30.75" customHeight="1" x14ac:dyDescent="0.25">
      <c r="A281" s="148"/>
      <c r="B281" s="168"/>
      <c r="C281" s="6" t="s">
        <v>361</v>
      </c>
      <c r="D281" s="45" t="s">
        <v>351</v>
      </c>
      <c r="E281" s="60">
        <v>57.88</v>
      </c>
      <c r="F281" s="50">
        <v>12760</v>
      </c>
      <c r="G281" s="153"/>
      <c r="H281" s="151"/>
      <c r="I281" s="152"/>
      <c r="J281" s="152"/>
      <c r="K281" s="152" t="e">
        <f>J281/#REF!*100</f>
        <v>#REF!</v>
      </c>
      <c r="L281" s="153"/>
      <c r="M281" s="154"/>
    </row>
    <row r="282" spans="1:13" ht="32.25" customHeight="1" x14ac:dyDescent="0.25">
      <c r="A282" s="148">
        <f>A279+1</f>
        <v>27</v>
      </c>
      <c r="B282" s="149" t="s">
        <v>297</v>
      </c>
      <c r="C282" s="6" t="s">
        <v>362</v>
      </c>
      <c r="D282" s="45" t="s">
        <v>351</v>
      </c>
      <c r="E282" s="60">
        <f>111.71</f>
        <v>111.71</v>
      </c>
      <c r="F282" s="58">
        <v>15605</v>
      </c>
      <c r="G282" s="153">
        <v>1</v>
      </c>
      <c r="H282" s="151">
        <f>SUM(E282:E283)</f>
        <v>174.92</v>
      </c>
      <c r="I282" s="152">
        <f>H282/30*100</f>
        <v>583.06666666666672</v>
      </c>
      <c r="J282" s="152">
        <f>SUM(F282:F283)</f>
        <v>30764</v>
      </c>
      <c r="K282" s="152">
        <f>J282/16000*100</f>
        <v>192.27500000000001</v>
      </c>
      <c r="L282" s="153"/>
      <c r="M282" s="154"/>
    </row>
    <row r="283" spans="1:13" ht="32.25" customHeight="1" x14ac:dyDescent="0.25">
      <c r="A283" s="148"/>
      <c r="B283" s="149"/>
      <c r="C283" s="6" t="s">
        <v>363</v>
      </c>
      <c r="D283" s="45" t="s">
        <v>351</v>
      </c>
      <c r="E283" s="60">
        <f>63.87-0.66</f>
        <v>63.21</v>
      </c>
      <c r="F283" s="50">
        <f>15242-83</f>
        <v>15159</v>
      </c>
      <c r="G283" s="153"/>
      <c r="H283" s="151"/>
      <c r="I283" s="152"/>
      <c r="J283" s="152"/>
      <c r="K283" s="152" t="e">
        <f>J283/#REF!*100</f>
        <v>#REF!</v>
      </c>
      <c r="L283" s="153"/>
      <c r="M283" s="154"/>
    </row>
    <row r="284" spans="1:13" ht="39" customHeight="1" x14ac:dyDescent="0.25">
      <c r="A284" s="148">
        <f>A282+1</f>
        <v>28</v>
      </c>
      <c r="B284" s="149" t="s">
        <v>299</v>
      </c>
      <c r="C284" s="61" t="s">
        <v>364</v>
      </c>
      <c r="D284" s="45" t="s">
        <v>351</v>
      </c>
      <c r="E284" s="60">
        <f>42.68-1.7</f>
        <v>40.98</v>
      </c>
      <c r="F284" s="50">
        <f>12314-278</f>
        <v>12036</v>
      </c>
      <c r="G284" s="153">
        <v>1</v>
      </c>
      <c r="H284" s="151">
        <f>SUM(E284:E285)</f>
        <v>88.67</v>
      </c>
      <c r="I284" s="152">
        <f>H284/30*100</f>
        <v>295.56666666666666</v>
      </c>
      <c r="J284" s="152">
        <f>SUM(F284:F285)</f>
        <v>24316</v>
      </c>
      <c r="K284" s="152">
        <f>J284/16000*100</f>
        <v>151.97499999999999</v>
      </c>
      <c r="L284" s="153"/>
      <c r="M284" s="154"/>
    </row>
    <row r="285" spans="1:13" ht="39" customHeight="1" x14ac:dyDescent="0.25">
      <c r="A285" s="148"/>
      <c r="B285" s="149"/>
      <c r="C285" s="61" t="s">
        <v>365</v>
      </c>
      <c r="D285" s="45" t="s">
        <v>351</v>
      </c>
      <c r="E285" s="60">
        <f>49.35-1.66</f>
        <v>47.690000000000005</v>
      </c>
      <c r="F285" s="50">
        <f>12585-305</f>
        <v>12280</v>
      </c>
      <c r="G285" s="153"/>
      <c r="H285" s="151"/>
      <c r="I285" s="152"/>
      <c r="J285" s="152"/>
      <c r="K285" s="152" t="e">
        <f>J285/#REF!*100</f>
        <v>#REF!</v>
      </c>
      <c r="L285" s="153"/>
      <c r="M285" s="161"/>
    </row>
    <row r="286" spans="1:13" ht="32.25" customHeight="1" x14ac:dyDescent="0.25">
      <c r="A286" s="148">
        <f>A284+1</f>
        <v>29</v>
      </c>
      <c r="B286" s="168" t="s">
        <v>278</v>
      </c>
      <c r="C286" s="6" t="s">
        <v>298</v>
      </c>
      <c r="D286" s="45" t="s">
        <v>308</v>
      </c>
      <c r="E286" s="46">
        <v>91.51</v>
      </c>
      <c r="F286" s="50">
        <v>9337</v>
      </c>
      <c r="G286" s="153">
        <v>1</v>
      </c>
      <c r="H286" s="151">
        <f>SUM(E286:E287)</f>
        <v>165.07999999999998</v>
      </c>
      <c r="I286" s="152">
        <f>H286/30*100</f>
        <v>550.26666666666665</v>
      </c>
      <c r="J286" s="152">
        <f>SUM(F286:F287)</f>
        <v>23314</v>
      </c>
      <c r="K286" s="152">
        <f>J286/16000*100</f>
        <v>145.71250000000001</v>
      </c>
      <c r="L286" s="153"/>
      <c r="M286" s="161"/>
    </row>
    <row r="287" spans="1:13" ht="32.25" customHeight="1" x14ac:dyDescent="0.25">
      <c r="A287" s="148"/>
      <c r="B287" s="168"/>
      <c r="C287" s="6" t="s">
        <v>366</v>
      </c>
      <c r="D287" s="45" t="s">
        <v>308</v>
      </c>
      <c r="E287" s="43">
        <v>73.569999999999993</v>
      </c>
      <c r="F287" s="50">
        <v>13977</v>
      </c>
      <c r="G287" s="153"/>
      <c r="H287" s="151"/>
      <c r="I287" s="152"/>
      <c r="J287" s="152"/>
      <c r="K287" s="152" t="e">
        <f>J287/#REF!*100</f>
        <v>#REF!</v>
      </c>
      <c r="L287" s="153"/>
      <c r="M287" s="161"/>
    </row>
    <row r="288" spans="1:13" ht="27" customHeight="1" x14ac:dyDescent="0.25">
      <c r="A288" s="148">
        <f>A286+1</f>
        <v>30</v>
      </c>
      <c r="B288" s="168" t="s">
        <v>367</v>
      </c>
      <c r="C288" s="6" t="s">
        <v>280</v>
      </c>
      <c r="D288" s="45" t="s">
        <v>308</v>
      </c>
      <c r="E288" s="43">
        <v>36.450000000000003</v>
      </c>
      <c r="F288" s="50">
        <v>4957</v>
      </c>
      <c r="G288" s="162">
        <v>2</v>
      </c>
      <c r="H288" s="151">
        <f>SUM(E288:E290)</f>
        <v>111.3</v>
      </c>
      <c r="I288" s="152">
        <f>H288/30%</f>
        <v>371</v>
      </c>
      <c r="J288" s="152">
        <f>SUM(F288:F290)</f>
        <v>14395</v>
      </c>
      <c r="K288" s="152">
        <f>J288/16000*100</f>
        <v>89.96875</v>
      </c>
      <c r="L288" s="153"/>
      <c r="M288" s="154"/>
    </row>
    <row r="289" spans="1:13" ht="27" customHeight="1" x14ac:dyDescent="0.25">
      <c r="A289" s="148"/>
      <c r="B289" s="168"/>
      <c r="C289" s="6" t="s">
        <v>281</v>
      </c>
      <c r="D289" s="45" t="s">
        <v>308</v>
      </c>
      <c r="E289" s="59">
        <v>34.99</v>
      </c>
      <c r="F289" s="58">
        <v>5461</v>
      </c>
      <c r="G289" s="162"/>
      <c r="H289" s="151"/>
      <c r="I289" s="152"/>
      <c r="J289" s="152"/>
      <c r="K289" s="152"/>
      <c r="L289" s="153"/>
      <c r="M289" s="154"/>
    </row>
    <row r="290" spans="1:13" ht="27" customHeight="1" x14ac:dyDescent="0.25">
      <c r="A290" s="148"/>
      <c r="B290" s="168"/>
      <c r="C290" s="6" t="s">
        <v>368</v>
      </c>
      <c r="D290" s="45" t="s">
        <v>308</v>
      </c>
      <c r="E290" s="59">
        <v>39.86</v>
      </c>
      <c r="F290" s="58">
        <v>3977</v>
      </c>
      <c r="G290" s="162"/>
      <c r="H290" s="151"/>
      <c r="I290" s="152"/>
      <c r="J290" s="152"/>
      <c r="K290" s="152" t="e">
        <f>J290/#REF!*100</f>
        <v>#REF!</v>
      </c>
      <c r="L290" s="150"/>
      <c r="M290" s="155"/>
    </row>
    <row r="291" spans="1:13" ht="27" customHeight="1" x14ac:dyDescent="0.25">
      <c r="A291" s="148">
        <f>A288+1</f>
        <v>31</v>
      </c>
      <c r="B291" s="168" t="s">
        <v>369</v>
      </c>
      <c r="C291" s="6" t="s">
        <v>284</v>
      </c>
      <c r="D291" s="45" t="s">
        <v>308</v>
      </c>
      <c r="E291" s="59">
        <v>67.56</v>
      </c>
      <c r="F291" s="58">
        <v>14576</v>
      </c>
      <c r="G291" s="153">
        <v>1</v>
      </c>
      <c r="H291" s="151">
        <f>SUM(E291:E292)</f>
        <v>152.23000000000002</v>
      </c>
      <c r="I291" s="152">
        <f>H291/30%</f>
        <v>507.43333333333339</v>
      </c>
      <c r="J291" s="152">
        <f>SUM(F291:F292)</f>
        <v>23470</v>
      </c>
      <c r="K291" s="152">
        <f>J291/16000*100</f>
        <v>146.6875</v>
      </c>
      <c r="L291" s="153"/>
      <c r="M291" s="154"/>
    </row>
    <row r="292" spans="1:13" ht="27" customHeight="1" x14ac:dyDescent="0.25">
      <c r="A292" s="148"/>
      <c r="B292" s="168"/>
      <c r="C292" s="6" t="s">
        <v>369</v>
      </c>
      <c r="D292" s="45" t="s">
        <v>308</v>
      </c>
      <c r="E292" s="59">
        <v>84.67</v>
      </c>
      <c r="F292" s="58">
        <v>8894</v>
      </c>
      <c r="G292" s="153"/>
      <c r="H292" s="151"/>
      <c r="I292" s="152"/>
      <c r="J292" s="152"/>
      <c r="K292" s="152" t="e">
        <f>J292/#REF!*100</f>
        <v>#REF!</v>
      </c>
      <c r="L292" s="150"/>
      <c r="M292" s="155"/>
    </row>
    <row r="293" spans="1:13" ht="27" customHeight="1" x14ac:dyDescent="0.25">
      <c r="A293" s="148">
        <f>A291+1</f>
        <v>32</v>
      </c>
      <c r="B293" s="149" t="s">
        <v>370</v>
      </c>
      <c r="C293" s="6" t="s">
        <v>279</v>
      </c>
      <c r="D293" s="45" t="s">
        <v>308</v>
      </c>
      <c r="E293" s="59">
        <v>35.46</v>
      </c>
      <c r="F293" s="58">
        <v>14639</v>
      </c>
      <c r="G293" s="153">
        <v>3</v>
      </c>
      <c r="H293" s="151">
        <f>SUM(E293:E296)</f>
        <v>93.410000000000011</v>
      </c>
      <c r="I293" s="152">
        <f>H293/30%</f>
        <v>311.36666666666673</v>
      </c>
      <c r="J293" s="152">
        <f>SUM(F293:F296)</f>
        <v>51901</v>
      </c>
      <c r="K293" s="152">
        <f>J293/16000*100</f>
        <v>324.38125000000002</v>
      </c>
      <c r="L293" s="153"/>
      <c r="M293" s="154"/>
    </row>
    <row r="294" spans="1:13" ht="41.25" customHeight="1" x14ac:dyDescent="0.25">
      <c r="A294" s="148"/>
      <c r="B294" s="149"/>
      <c r="C294" s="64" t="s">
        <v>371</v>
      </c>
      <c r="D294" s="45" t="s">
        <v>308</v>
      </c>
      <c r="E294" s="60">
        <f>29.66-0.36</f>
        <v>29.3</v>
      </c>
      <c r="F294" s="58">
        <f>18368-838</f>
        <v>17530</v>
      </c>
      <c r="G294" s="153"/>
      <c r="H294" s="151"/>
      <c r="I294" s="152"/>
      <c r="J294" s="152"/>
      <c r="K294" s="152"/>
      <c r="L294" s="153"/>
      <c r="M294" s="154"/>
    </row>
    <row r="295" spans="1:13" ht="27" customHeight="1" x14ac:dyDescent="0.25">
      <c r="A295" s="148"/>
      <c r="B295" s="149"/>
      <c r="C295" s="6" t="s">
        <v>285</v>
      </c>
      <c r="D295" s="45" t="s">
        <v>308</v>
      </c>
      <c r="E295" s="59">
        <v>6.81</v>
      </c>
      <c r="F295" s="58">
        <v>12120</v>
      </c>
      <c r="G295" s="153"/>
      <c r="H295" s="151"/>
      <c r="I295" s="152"/>
      <c r="J295" s="152"/>
      <c r="K295" s="152"/>
      <c r="L295" s="153"/>
      <c r="M295" s="154"/>
    </row>
    <row r="296" spans="1:13" ht="27" customHeight="1" x14ac:dyDescent="0.25">
      <c r="A296" s="148"/>
      <c r="B296" s="149"/>
      <c r="C296" s="6" t="s">
        <v>282</v>
      </c>
      <c r="D296" s="45" t="s">
        <v>308</v>
      </c>
      <c r="E296" s="59">
        <v>21.84</v>
      </c>
      <c r="F296" s="58">
        <v>7612</v>
      </c>
      <c r="G296" s="153"/>
      <c r="H296" s="151"/>
      <c r="I296" s="152"/>
      <c r="J296" s="152"/>
      <c r="K296" s="152" t="e">
        <f>J296/#REF!*100</f>
        <v>#REF!</v>
      </c>
      <c r="L296" s="153"/>
      <c r="M296" s="154"/>
    </row>
    <row r="297" spans="1:13" ht="27" customHeight="1" x14ac:dyDescent="0.25">
      <c r="A297" s="148">
        <f>A293+1</f>
        <v>33</v>
      </c>
      <c r="B297" s="149" t="s">
        <v>277</v>
      </c>
      <c r="C297" s="6" t="s">
        <v>372</v>
      </c>
      <c r="D297" s="45" t="s">
        <v>308</v>
      </c>
      <c r="E297" s="59">
        <f>36.72</f>
        <v>36.72</v>
      </c>
      <c r="F297" s="58">
        <v>12071</v>
      </c>
      <c r="G297" s="153">
        <v>2</v>
      </c>
      <c r="H297" s="151">
        <f>SUM(E297:E299)</f>
        <v>93.75</v>
      </c>
      <c r="I297" s="152">
        <f>H297/30%</f>
        <v>312.5</v>
      </c>
      <c r="J297" s="152">
        <f>SUM(F297:F299)</f>
        <v>32503</v>
      </c>
      <c r="K297" s="152">
        <f>J297/16000*100</f>
        <v>203.14375000000001</v>
      </c>
      <c r="L297" s="153"/>
      <c r="M297" s="154"/>
    </row>
    <row r="298" spans="1:13" ht="27" customHeight="1" x14ac:dyDescent="0.25">
      <c r="A298" s="148"/>
      <c r="B298" s="149"/>
      <c r="C298" s="6" t="s">
        <v>277</v>
      </c>
      <c r="D298" s="45" t="s">
        <v>308</v>
      </c>
      <c r="E298" s="59">
        <v>35.82</v>
      </c>
      <c r="F298" s="58">
        <v>11035</v>
      </c>
      <c r="G298" s="153"/>
      <c r="H298" s="151"/>
      <c r="I298" s="152"/>
      <c r="J298" s="152"/>
      <c r="K298" s="152"/>
      <c r="L298" s="153"/>
      <c r="M298" s="154"/>
    </row>
    <row r="299" spans="1:13" ht="27" customHeight="1" x14ac:dyDescent="0.25">
      <c r="A299" s="148"/>
      <c r="B299" s="149"/>
      <c r="C299" s="6" t="s">
        <v>373</v>
      </c>
      <c r="D299" s="45" t="s">
        <v>308</v>
      </c>
      <c r="E299" s="59">
        <v>21.21</v>
      </c>
      <c r="F299" s="58">
        <v>9397</v>
      </c>
      <c r="G299" s="153"/>
      <c r="H299" s="151"/>
      <c r="I299" s="152"/>
      <c r="J299" s="152"/>
      <c r="K299" s="152" t="e">
        <f>J299/#REF!*100</f>
        <v>#REF!</v>
      </c>
      <c r="L299" s="153"/>
      <c r="M299" s="154"/>
    </row>
    <row r="300" spans="1:13" ht="27" customHeight="1" x14ac:dyDescent="0.25">
      <c r="A300" s="148">
        <v>34</v>
      </c>
      <c r="B300" s="149" t="s">
        <v>295</v>
      </c>
      <c r="C300" s="6" t="s">
        <v>374</v>
      </c>
      <c r="D300" s="45" t="s">
        <v>308</v>
      </c>
      <c r="E300" s="59">
        <v>32.130000000000003</v>
      </c>
      <c r="F300" s="58">
        <v>8693</v>
      </c>
      <c r="G300" s="169">
        <v>2</v>
      </c>
      <c r="H300" s="151">
        <f>SUM(E300:E302)</f>
        <v>92.004099999999994</v>
      </c>
      <c r="I300" s="152">
        <f>H300/30%</f>
        <v>306.68033333333335</v>
      </c>
      <c r="J300" s="152">
        <f>SUM(F300:F302)</f>
        <v>17746</v>
      </c>
      <c r="K300" s="152">
        <f>J300/16000*100</f>
        <v>110.91249999999999</v>
      </c>
      <c r="L300" s="153"/>
      <c r="M300" s="154"/>
    </row>
    <row r="301" spans="1:13" ht="27" customHeight="1" x14ac:dyDescent="0.25">
      <c r="A301" s="148"/>
      <c r="B301" s="149"/>
      <c r="C301" s="6" t="s">
        <v>375</v>
      </c>
      <c r="D301" s="45" t="s">
        <v>376</v>
      </c>
      <c r="E301" s="68">
        <f>27.0866</f>
        <v>27.086600000000001</v>
      </c>
      <c r="F301" s="67">
        <v>6938</v>
      </c>
      <c r="G301" s="169"/>
      <c r="H301" s="151"/>
      <c r="I301" s="152"/>
      <c r="J301" s="152"/>
      <c r="K301" s="152"/>
      <c r="L301" s="153"/>
      <c r="M301" s="154"/>
    </row>
    <row r="302" spans="1:13" ht="27" customHeight="1" x14ac:dyDescent="0.25">
      <c r="A302" s="148"/>
      <c r="B302" s="149"/>
      <c r="C302" s="6" t="s">
        <v>377</v>
      </c>
      <c r="D302" s="45" t="s">
        <v>376</v>
      </c>
      <c r="E302" s="60">
        <v>32.787500000000001</v>
      </c>
      <c r="F302" s="58">
        <v>2115</v>
      </c>
      <c r="G302" s="169"/>
      <c r="H302" s="151"/>
      <c r="I302" s="152"/>
      <c r="J302" s="152"/>
      <c r="K302" s="152" t="e">
        <f>J302/#REF!*100</f>
        <v>#REF!</v>
      </c>
      <c r="L302" s="153"/>
      <c r="M302" s="154"/>
    </row>
    <row r="303" spans="1:13" ht="27" customHeight="1" x14ac:dyDescent="0.25">
      <c r="A303" s="148">
        <v>35</v>
      </c>
      <c r="B303" s="168" t="s">
        <v>378</v>
      </c>
      <c r="C303" s="6" t="s">
        <v>379</v>
      </c>
      <c r="D303" s="45" t="s">
        <v>376</v>
      </c>
      <c r="E303" s="60">
        <v>15.0343</v>
      </c>
      <c r="F303" s="58">
        <v>6532</v>
      </c>
      <c r="G303" s="153">
        <v>2</v>
      </c>
      <c r="H303" s="151">
        <f>SUM(E303:E305)</f>
        <v>65.605699999999999</v>
      </c>
      <c r="I303" s="152">
        <f>H303/30%</f>
        <v>218.68566666666666</v>
      </c>
      <c r="J303" s="152">
        <f>SUM(F303:F305)</f>
        <v>24518</v>
      </c>
      <c r="K303" s="152">
        <f>J303/16000*100</f>
        <v>153.23750000000001</v>
      </c>
      <c r="L303" s="153"/>
      <c r="M303" s="154"/>
    </row>
    <row r="304" spans="1:13" ht="27" customHeight="1" x14ac:dyDescent="0.25">
      <c r="A304" s="148"/>
      <c r="B304" s="168"/>
      <c r="C304" s="6" t="s">
        <v>380</v>
      </c>
      <c r="D304" s="45" t="s">
        <v>376</v>
      </c>
      <c r="E304" s="60">
        <v>28.435199999999998</v>
      </c>
      <c r="F304" s="58">
        <v>7135</v>
      </c>
      <c r="G304" s="153"/>
      <c r="H304" s="151"/>
      <c r="I304" s="152"/>
      <c r="J304" s="152"/>
      <c r="K304" s="152"/>
      <c r="L304" s="153"/>
      <c r="M304" s="154"/>
    </row>
    <row r="305" spans="1:13" ht="27" customHeight="1" x14ac:dyDescent="0.25">
      <c r="A305" s="148"/>
      <c r="B305" s="168"/>
      <c r="C305" s="6" t="s">
        <v>381</v>
      </c>
      <c r="D305" s="45" t="s">
        <v>376</v>
      </c>
      <c r="E305" s="60">
        <v>22.136199999999999</v>
      </c>
      <c r="F305" s="58">
        <v>10851</v>
      </c>
      <c r="G305" s="153"/>
      <c r="H305" s="151"/>
      <c r="I305" s="152"/>
      <c r="J305" s="152"/>
      <c r="K305" s="152" t="e">
        <f>J305/#REF!*100</f>
        <v>#REF!</v>
      </c>
      <c r="L305" s="150"/>
      <c r="M305" s="155"/>
    </row>
    <row r="306" spans="1:13" ht="27" customHeight="1" x14ac:dyDescent="0.25">
      <c r="A306" s="148">
        <v>36</v>
      </c>
      <c r="B306" s="168" t="s">
        <v>382</v>
      </c>
      <c r="C306" s="7" t="s">
        <v>296</v>
      </c>
      <c r="D306" s="45" t="s">
        <v>376</v>
      </c>
      <c r="E306" s="60">
        <v>6.5759000000000007</v>
      </c>
      <c r="F306" s="50">
        <v>9933</v>
      </c>
      <c r="G306" s="153">
        <v>3</v>
      </c>
      <c r="H306" s="151">
        <f>SUM(E306:E309)</f>
        <v>112.0224</v>
      </c>
      <c r="I306" s="152">
        <f>H306/30%</f>
        <v>373.40800000000002</v>
      </c>
      <c r="J306" s="152">
        <f>SUM(F306:F309)</f>
        <v>49228</v>
      </c>
      <c r="K306" s="152">
        <f>J306/16000*100</f>
        <v>307.67500000000001</v>
      </c>
      <c r="L306" s="153"/>
      <c r="M306" s="154"/>
    </row>
    <row r="307" spans="1:13" ht="27" customHeight="1" x14ac:dyDescent="0.25">
      <c r="A307" s="148"/>
      <c r="B307" s="168"/>
      <c r="C307" s="6" t="s">
        <v>383</v>
      </c>
      <c r="D307" s="45" t="s">
        <v>376</v>
      </c>
      <c r="E307" s="60">
        <v>36.755200000000002</v>
      </c>
      <c r="F307" s="50">
        <v>16278</v>
      </c>
      <c r="G307" s="153"/>
      <c r="H307" s="151"/>
      <c r="I307" s="152"/>
      <c r="J307" s="152"/>
      <c r="K307" s="152"/>
      <c r="L307" s="153"/>
      <c r="M307" s="154"/>
    </row>
    <row r="308" spans="1:13" ht="27" customHeight="1" x14ac:dyDescent="0.25">
      <c r="A308" s="148"/>
      <c r="B308" s="168"/>
      <c r="C308" s="6" t="s">
        <v>384</v>
      </c>
      <c r="D308" s="45" t="s">
        <v>376</v>
      </c>
      <c r="E308" s="60">
        <v>42.798599999999993</v>
      </c>
      <c r="F308" s="50">
        <v>9460</v>
      </c>
      <c r="G308" s="153"/>
      <c r="H308" s="151"/>
      <c r="I308" s="152"/>
      <c r="J308" s="152"/>
      <c r="K308" s="152" t="e">
        <f>J308/#REF!*100</f>
        <v>#REF!</v>
      </c>
      <c r="L308" s="153"/>
      <c r="M308" s="154"/>
    </row>
    <row r="309" spans="1:13" ht="27" customHeight="1" thickBot="1" x14ac:dyDescent="0.3">
      <c r="A309" s="170"/>
      <c r="B309" s="171"/>
      <c r="C309" s="104" t="s">
        <v>385</v>
      </c>
      <c r="D309" s="105" t="s">
        <v>376</v>
      </c>
      <c r="E309" s="106">
        <v>25.892700000000001</v>
      </c>
      <c r="F309" s="107">
        <v>13557</v>
      </c>
      <c r="G309" s="172"/>
      <c r="H309" s="173"/>
      <c r="I309" s="174"/>
      <c r="J309" s="174"/>
      <c r="K309" s="174" t="e">
        <f>J309/#REF!*100</f>
        <v>#REF!</v>
      </c>
      <c r="L309" s="175"/>
      <c r="M309" s="176"/>
    </row>
  </sheetData>
  <mergeCells count="878">
    <mergeCell ref="A306:A309"/>
    <mergeCell ref="B306:B309"/>
    <mergeCell ref="G306:G309"/>
    <mergeCell ref="H306:H309"/>
    <mergeCell ref="I306:I309"/>
    <mergeCell ref="J306:J309"/>
    <mergeCell ref="K306:K309"/>
    <mergeCell ref="L306:L309"/>
    <mergeCell ref="M306:M309"/>
    <mergeCell ref="A303:A305"/>
    <mergeCell ref="B303:B305"/>
    <mergeCell ref="G303:G305"/>
    <mergeCell ref="H303:H305"/>
    <mergeCell ref="I303:I305"/>
    <mergeCell ref="J303:J305"/>
    <mergeCell ref="K303:K305"/>
    <mergeCell ref="L303:L305"/>
    <mergeCell ref="M303:M305"/>
    <mergeCell ref="A300:A302"/>
    <mergeCell ref="B300:B302"/>
    <mergeCell ref="G300:G302"/>
    <mergeCell ref="H300:H302"/>
    <mergeCell ref="I300:I302"/>
    <mergeCell ref="J300:J302"/>
    <mergeCell ref="K300:K302"/>
    <mergeCell ref="L300:L302"/>
    <mergeCell ref="M300:M302"/>
    <mergeCell ref="A297:A299"/>
    <mergeCell ref="B297:B299"/>
    <mergeCell ref="G297:G299"/>
    <mergeCell ref="H297:H299"/>
    <mergeCell ref="I297:I299"/>
    <mergeCell ref="J297:J299"/>
    <mergeCell ref="K297:K299"/>
    <mergeCell ref="L297:L299"/>
    <mergeCell ref="M297:M299"/>
    <mergeCell ref="A293:A296"/>
    <mergeCell ref="B293:B296"/>
    <mergeCell ref="G293:G296"/>
    <mergeCell ref="H293:H296"/>
    <mergeCell ref="I293:I296"/>
    <mergeCell ref="J293:J296"/>
    <mergeCell ref="K293:K296"/>
    <mergeCell ref="L293:L296"/>
    <mergeCell ref="M293:M296"/>
    <mergeCell ref="A291:A292"/>
    <mergeCell ref="B291:B292"/>
    <mergeCell ref="G291:G292"/>
    <mergeCell ref="H291:H292"/>
    <mergeCell ref="I291:I292"/>
    <mergeCell ref="J291:J292"/>
    <mergeCell ref="K291:K292"/>
    <mergeCell ref="L291:L292"/>
    <mergeCell ref="M291:M292"/>
    <mergeCell ref="A288:A290"/>
    <mergeCell ref="B288:B290"/>
    <mergeCell ref="G288:G290"/>
    <mergeCell ref="H288:H290"/>
    <mergeCell ref="I288:I290"/>
    <mergeCell ref="J288:J290"/>
    <mergeCell ref="K288:K290"/>
    <mergeCell ref="L288:L290"/>
    <mergeCell ref="M288:M290"/>
    <mergeCell ref="A286:A287"/>
    <mergeCell ref="B286:B287"/>
    <mergeCell ref="G286:G287"/>
    <mergeCell ref="H286:H287"/>
    <mergeCell ref="I286:I287"/>
    <mergeCell ref="J286:J287"/>
    <mergeCell ref="K286:K287"/>
    <mergeCell ref="L286:L287"/>
    <mergeCell ref="M286:M287"/>
    <mergeCell ref="A284:A285"/>
    <mergeCell ref="B284:B285"/>
    <mergeCell ref="G284:G285"/>
    <mergeCell ref="H284:H285"/>
    <mergeCell ref="I284:I285"/>
    <mergeCell ref="J284:J285"/>
    <mergeCell ref="K284:K285"/>
    <mergeCell ref="L284:L285"/>
    <mergeCell ref="M284:M285"/>
    <mergeCell ref="A282:A283"/>
    <mergeCell ref="B282:B283"/>
    <mergeCell ref="G282:G283"/>
    <mergeCell ref="H282:H283"/>
    <mergeCell ref="I282:I283"/>
    <mergeCell ref="J282:J283"/>
    <mergeCell ref="K282:K283"/>
    <mergeCell ref="L282:L283"/>
    <mergeCell ref="M282:M283"/>
    <mergeCell ref="A279:A281"/>
    <mergeCell ref="B279:B281"/>
    <mergeCell ref="G279:G281"/>
    <mergeCell ref="H279:H281"/>
    <mergeCell ref="I279:I281"/>
    <mergeCell ref="J279:J281"/>
    <mergeCell ref="K279:K281"/>
    <mergeCell ref="L279:L281"/>
    <mergeCell ref="M279:M281"/>
    <mergeCell ref="A277:A278"/>
    <mergeCell ref="B277:B278"/>
    <mergeCell ref="G277:G278"/>
    <mergeCell ref="H277:H278"/>
    <mergeCell ref="I277:I278"/>
    <mergeCell ref="J277:J278"/>
    <mergeCell ref="K277:K278"/>
    <mergeCell ref="L277:L278"/>
    <mergeCell ref="M277:M278"/>
    <mergeCell ref="A275:A276"/>
    <mergeCell ref="B275:B276"/>
    <mergeCell ref="G275:G276"/>
    <mergeCell ref="H275:H276"/>
    <mergeCell ref="I275:I276"/>
    <mergeCell ref="J275:J276"/>
    <mergeCell ref="K275:K276"/>
    <mergeCell ref="L275:L276"/>
    <mergeCell ref="M275:M276"/>
    <mergeCell ref="A273:A274"/>
    <mergeCell ref="B273:B274"/>
    <mergeCell ref="G273:G274"/>
    <mergeCell ref="H273:H274"/>
    <mergeCell ref="I273:I274"/>
    <mergeCell ref="J273:J274"/>
    <mergeCell ref="K273:K274"/>
    <mergeCell ref="L273:L274"/>
    <mergeCell ref="M273:M274"/>
    <mergeCell ref="A271:A272"/>
    <mergeCell ref="B271:B272"/>
    <mergeCell ref="G271:G272"/>
    <mergeCell ref="H271:H272"/>
    <mergeCell ref="I271:I272"/>
    <mergeCell ref="J271:J272"/>
    <mergeCell ref="K271:K272"/>
    <mergeCell ref="L271:L272"/>
    <mergeCell ref="M271:M272"/>
    <mergeCell ref="A266:A270"/>
    <mergeCell ref="B266:B270"/>
    <mergeCell ref="G266:G270"/>
    <mergeCell ref="H266:H270"/>
    <mergeCell ref="I266:I270"/>
    <mergeCell ref="J266:J270"/>
    <mergeCell ref="K266:K270"/>
    <mergeCell ref="L266:L270"/>
    <mergeCell ref="M266:M270"/>
    <mergeCell ref="A262:A265"/>
    <mergeCell ref="B262:B265"/>
    <mergeCell ref="G262:G265"/>
    <mergeCell ref="H262:H265"/>
    <mergeCell ref="I262:I265"/>
    <mergeCell ref="J262:J265"/>
    <mergeCell ref="K262:K265"/>
    <mergeCell ref="L262:L265"/>
    <mergeCell ref="M262:M265"/>
    <mergeCell ref="A260:A261"/>
    <mergeCell ref="B260:B261"/>
    <mergeCell ref="G260:G261"/>
    <mergeCell ref="H260:H261"/>
    <mergeCell ref="I260:I261"/>
    <mergeCell ref="J260:J261"/>
    <mergeCell ref="K260:K261"/>
    <mergeCell ref="L260:L261"/>
    <mergeCell ref="M260:M261"/>
    <mergeCell ref="A256:A259"/>
    <mergeCell ref="B256:B259"/>
    <mergeCell ref="G256:G259"/>
    <mergeCell ref="H256:H259"/>
    <mergeCell ref="I256:I259"/>
    <mergeCell ref="J256:J259"/>
    <mergeCell ref="K256:K259"/>
    <mergeCell ref="L256:L259"/>
    <mergeCell ref="M256:M259"/>
    <mergeCell ref="A253:A255"/>
    <mergeCell ref="B253:B255"/>
    <mergeCell ref="G253:G255"/>
    <mergeCell ref="H253:H255"/>
    <mergeCell ref="I253:I255"/>
    <mergeCell ref="J253:J255"/>
    <mergeCell ref="K253:K255"/>
    <mergeCell ref="L253:L255"/>
    <mergeCell ref="M253:M255"/>
    <mergeCell ref="A250:A252"/>
    <mergeCell ref="B250:B252"/>
    <mergeCell ref="G250:G252"/>
    <mergeCell ref="H250:H252"/>
    <mergeCell ref="I250:I252"/>
    <mergeCell ref="J250:J252"/>
    <mergeCell ref="K250:K252"/>
    <mergeCell ref="L250:L252"/>
    <mergeCell ref="M250:M252"/>
    <mergeCell ref="A248:A249"/>
    <mergeCell ref="B248:B249"/>
    <mergeCell ref="G248:G249"/>
    <mergeCell ref="H248:H249"/>
    <mergeCell ref="I248:I249"/>
    <mergeCell ref="J248:J249"/>
    <mergeCell ref="K248:K249"/>
    <mergeCell ref="L248:L249"/>
    <mergeCell ref="M248:M249"/>
    <mergeCell ref="A245:A247"/>
    <mergeCell ref="B245:B247"/>
    <mergeCell ref="G245:G247"/>
    <mergeCell ref="H245:H247"/>
    <mergeCell ref="I245:I247"/>
    <mergeCell ref="J245:J247"/>
    <mergeCell ref="K245:K247"/>
    <mergeCell ref="L245:L247"/>
    <mergeCell ref="M245:M247"/>
    <mergeCell ref="A243:A244"/>
    <mergeCell ref="B243:B244"/>
    <mergeCell ref="G243:G244"/>
    <mergeCell ref="H243:H244"/>
    <mergeCell ref="I243:I244"/>
    <mergeCell ref="J243:J244"/>
    <mergeCell ref="K243:K244"/>
    <mergeCell ref="L243:L244"/>
    <mergeCell ref="M243:M244"/>
    <mergeCell ref="A241:A242"/>
    <mergeCell ref="B241:B242"/>
    <mergeCell ref="G241:G242"/>
    <mergeCell ref="H241:H242"/>
    <mergeCell ref="I241:I242"/>
    <mergeCell ref="J241:J242"/>
    <mergeCell ref="K241:K242"/>
    <mergeCell ref="L241:L242"/>
    <mergeCell ref="M241:M242"/>
    <mergeCell ref="A239:A240"/>
    <mergeCell ref="B239:B240"/>
    <mergeCell ref="G239:G240"/>
    <mergeCell ref="H239:H240"/>
    <mergeCell ref="I239:I240"/>
    <mergeCell ref="J239:J240"/>
    <mergeCell ref="K239:K240"/>
    <mergeCell ref="L239:L240"/>
    <mergeCell ref="M239:M240"/>
    <mergeCell ref="A237:A238"/>
    <mergeCell ref="B237:B238"/>
    <mergeCell ref="G237:G238"/>
    <mergeCell ref="H237:H238"/>
    <mergeCell ref="I237:I238"/>
    <mergeCell ref="J237:J238"/>
    <mergeCell ref="K237:K238"/>
    <mergeCell ref="L237:L238"/>
    <mergeCell ref="M237:M238"/>
    <mergeCell ref="A234:A236"/>
    <mergeCell ref="B234:B236"/>
    <mergeCell ref="G234:G236"/>
    <mergeCell ref="H234:H236"/>
    <mergeCell ref="I234:I236"/>
    <mergeCell ref="J234:J236"/>
    <mergeCell ref="K234:K236"/>
    <mergeCell ref="L234:L236"/>
    <mergeCell ref="M234:M236"/>
    <mergeCell ref="A232:A233"/>
    <mergeCell ref="B232:B233"/>
    <mergeCell ref="G232:G233"/>
    <mergeCell ref="H232:H233"/>
    <mergeCell ref="I232:I233"/>
    <mergeCell ref="J232:J233"/>
    <mergeCell ref="K232:K233"/>
    <mergeCell ref="L232:L233"/>
    <mergeCell ref="M232:M233"/>
    <mergeCell ref="A230:A231"/>
    <mergeCell ref="B230:B231"/>
    <mergeCell ref="G230:G231"/>
    <mergeCell ref="H230:H231"/>
    <mergeCell ref="I230:I231"/>
    <mergeCell ref="J230:J231"/>
    <mergeCell ref="K230:K231"/>
    <mergeCell ref="L230:L231"/>
    <mergeCell ref="M230:M231"/>
    <mergeCell ref="A228:A229"/>
    <mergeCell ref="B228:B229"/>
    <mergeCell ref="G228:G229"/>
    <mergeCell ref="H228:H229"/>
    <mergeCell ref="I228:I229"/>
    <mergeCell ref="J228:J229"/>
    <mergeCell ref="K228:K229"/>
    <mergeCell ref="L228:L229"/>
    <mergeCell ref="M228:M229"/>
    <mergeCell ref="A226:A227"/>
    <mergeCell ref="B226:B227"/>
    <mergeCell ref="G226:G227"/>
    <mergeCell ref="H226:H227"/>
    <mergeCell ref="I226:I227"/>
    <mergeCell ref="J226:J227"/>
    <mergeCell ref="K226:K227"/>
    <mergeCell ref="L226:L227"/>
    <mergeCell ref="M226:M227"/>
    <mergeCell ref="A221:A225"/>
    <mergeCell ref="B221:B225"/>
    <mergeCell ref="G221:G225"/>
    <mergeCell ref="H221:H225"/>
    <mergeCell ref="I221:I225"/>
    <mergeCell ref="J221:J225"/>
    <mergeCell ref="K221:K225"/>
    <mergeCell ref="L221:L225"/>
    <mergeCell ref="M221:M225"/>
    <mergeCell ref="A218:A220"/>
    <mergeCell ref="B218:B220"/>
    <mergeCell ref="G218:G220"/>
    <mergeCell ref="H218:H220"/>
    <mergeCell ref="I218:I220"/>
    <mergeCell ref="J218:J220"/>
    <mergeCell ref="K218:K220"/>
    <mergeCell ref="L218:L220"/>
    <mergeCell ref="M218:M220"/>
    <mergeCell ref="A212:A217"/>
    <mergeCell ref="B212:B217"/>
    <mergeCell ref="G212:G217"/>
    <mergeCell ref="H212:H217"/>
    <mergeCell ref="I212:I217"/>
    <mergeCell ref="J212:J217"/>
    <mergeCell ref="K212:K217"/>
    <mergeCell ref="L212:L217"/>
    <mergeCell ref="M212:M217"/>
    <mergeCell ref="A206:A211"/>
    <mergeCell ref="B206:B211"/>
    <mergeCell ref="G206:G211"/>
    <mergeCell ref="H206:H211"/>
    <mergeCell ref="I206:I211"/>
    <mergeCell ref="J206:J211"/>
    <mergeCell ref="K206:K211"/>
    <mergeCell ref="L206:L211"/>
    <mergeCell ref="M206:M211"/>
    <mergeCell ref="G10:G12"/>
    <mergeCell ref="H10:H12"/>
    <mergeCell ref="I10:I12"/>
    <mergeCell ref="J10:J12"/>
    <mergeCell ref="K10:K12"/>
    <mergeCell ref="L10:L12"/>
    <mergeCell ref="M10:M12"/>
    <mergeCell ref="A202:A204"/>
    <mergeCell ref="B202:B204"/>
    <mergeCell ref="G202:G204"/>
    <mergeCell ref="H202:H204"/>
    <mergeCell ref="I202:I204"/>
    <mergeCell ref="J202:J204"/>
    <mergeCell ref="K202:K204"/>
    <mergeCell ref="L202:L204"/>
    <mergeCell ref="M202:M204"/>
    <mergeCell ref="A198:A201"/>
    <mergeCell ref="B198:B201"/>
    <mergeCell ref="G198:G201"/>
    <mergeCell ref="H198:H201"/>
    <mergeCell ref="I198:I201"/>
    <mergeCell ref="J198:J201"/>
    <mergeCell ref="K198:K201"/>
    <mergeCell ref="L198:L201"/>
    <mergeCell ref="M198:M201"/>
    <mergeCell ref="A191:A197"/>
    <mergeCell ref="B191:B197"/>
    <mergeCell ref="G191:G197"/>
    <mergeCell ref="H191:H197"/>
    <mergeCell ref="I191:I197"/>
    <mergeCell ref="J191:J197"/>
    <mergeCell ref="K191:K197"/>
    <mergeCell ref="L191:L197"/>
    <mergeCell ref="M191:M197"/>
    <mergeCell ref="A188:A190"/>
    <mergeCell ref="B188:B190"/>
    <mergeCell ref="G188:G190"/>
    <mergeCell ref="H188:H190"/>
    <mergeCell ref="I188:I190"/>
    <mergeCell ref="J188:J190"/>
    <mergeCell ref="K188:K190"/>
    <mergeCell ref="L188:L190"/>
    <mergeCell ref="M188:M190"/>
    <mergeCell ref="A184:A187"/>
    <mergeCell ref="B184:B187"/>
    <mergeCell ref="G184:G187"/>
    <mergeCell ref="H184:H187"/>
    <mergeCell ref="I184:I187"/>
    <mergeCell ref="J184:J187"/>
    <mergeCell ref="K184:K187"/>
    <mergeCell ref="L184:L187"/>
    <mergeCell ref="M184:M187"/>
    <mergeCell ref="A181:A183"/>
    <mergeCell ref="B181:B183"/>
    <mergeCell ref="G181:G183"/>
    <mergeCell ref="H181:H183"/>
    <mergeCell ref="I181:I183"/>
    <mergeCell ref="J181:J183"/>
    <mergeCell ref="K181:K183"/>
    <mergeCell ref="L181:L183"/>
    <mergeCell ref="M181:M183"/>
    <mergeCell ref="A178:A180"/>
    <mergeCell ref="B178:B180"/>
    <mergeCell ref="G178:G180"/>
    <mergeCell ref="H178:H180"/>
    <mergeCell ref="I178:I180"/>
    <mergeCell ref="J178:J180"/>
    <mergeCell ref="K178:K180"/>
    <mergeCell ref="L178:L180"/>
    <mergeCell ref="M178:M180"/>
    <mergeCell ref="A174:A177"/>
    <mergeCell ref="B174:B177"/>
    <mergeCell ref="G174:G177"/>
    <mergeCell ref="H174:H177"/>
    <mergeCell ref="I174:I177"/>
    <mergeCell ref="J174:J177"/>
    <mergeCell ref="K174:K177"/>
    <mergeCell ref="L174:L177"/>
    <mergeCell ref="M174:M177"/>
    <mergeCell ref="A170:A173"/>
    <mergeCell ref="B170:B173"/>
    <mergeCell ref="G170:G173"/>
    <mergeCell ref="H170:H173"/>
    <mergeCell ref="I170:I173"/>
    <mergeCell ref="J170:J173"/>
    <mergeCell ref="K170:K173"/>
    <mergeCell ref="L170:L173"/>
    <mergeCell ref="M170:M173"/>
    <mergeCell ref="A167:A169"/>
    <mergeCell ref="B167:B169"/>
    <mergeCell ref="G167:G169"/>
    <mergeCell ref="H167:H169"/>
    <mergeCell ref="I167:I169"/>
    <mergeCell ref="J167:J169"/>
    <mergeCell ref="K167:K169"/>
    <mergeCell ref="L167:L169"/>
    <mergeCell ref="M167:M169"/>
    <mergeCell ref="A164:A166"/>
    <mergeCell ref="B164:B166"/>
    <mergeCell ref="G164:G166"/>
    <mergeCell ref="H164:H166"/>
    <mergeCell ref="I164:I166"/>
    <mergeCell ref="J164:J166"/>
    <mergeCell ref="K164:K166"/>
    <mergeCell ref="L164:L166"/>
    <mergeCell ref="M164:M166"/>
    <mergeCell ref="A161:A163"/>
    <mergeCell ref="B161:B163"/>
    <mergeCell ref="G161:G163"/>
    <mergeCell ref="H161:H163"/>
    <mergeCell ref="I161:I163"/>
    <mergeCell ref="J161:J163"/>
    <mergeCell ref="K161:K163"/>
    <mergeCell ref="L161:L163"/>
    <mergeCell ref="M161:M163"/>
    <mergeCell ref="A158:A160"/>
    <mergeCell ref="B158:B160"/>
    <mergeCell ref="G158:G160"/>
    <mergeCell ref="H158:H160"/>
    <mergeCell ref="I158:I160"/>
    <mergeCell ref="J158:J160"/>
    <mergeCell ref="K158:K160"/>
    <mergeCell ref="L158:L160"/>
    <mergeCell ref="M158:M160"/>
    <mergeCell ref="A155:A157"/>
    <mergeCell ref="B155:B157"/>
    <mergeCell ref="G155:G157"/>
    <mergeCell ref="H155:H157"/>
    <mergeCell ref="I155:I157"/>
    <mergeCell ref="J155:J157"/>
    <mergeCell ref="K155:K157"/>
    <mergeCell ref="L155:L157"/>
    <mergeCell ref="M155:M157"/>
    <mergeCell ref="A152:A154"/>
    <mergeCell ref="B152:B154"/>
    <mergeCell ref="G152:G154"/>
    <mergeCell ref="H152:H154"/>
    <mergeCell ref="I152:I154"/>
    <mergeCell ref="J152:J154"/>
    <mergeCell ref="K152:K154"/>
    <mergeCell ref="L152:L154"/>
    <mergeCell ref="M152:M154"/>
    <mergeCell ref="A150:A151"/>
    <mergeCell ref="B150:B151"/>
    <mergeCell ref="G150:G151"/>
    <mergeCell ref="H150:H151"/>
    <mergeCell ref="I150:I151"/>
    <mergeCell ref="J150:J151"/>
    <mergeCell ref="K150:K151"/>
    <mergeCell ref="L150:L151"/>
    <mergeCell ref="M150:M151"/>
    <mergeCell ref="A146:A149"/>
    <mergeCell ref="B146:B149"/>
    <mergeCell ref="G146:G149"/>
    <mergeCell ref="H146:H149"/>
    <mergeCell ref="I146:I149"/>
    <mergeCell ref="J146:J149"/>
    <mergeCell ref="K146:K149"/>
    <mergeCell ref="L146:L149"/>
    <mergeCell ref="M146:M149"/>
    <mergeCell ref="A144:A145"/>
    <mergeCell ref="B144:B145"/>
    <mergeCell ref="G144:G145"/>
    <mergeCell ref="H144:H145"/>
    <mergeCell ref="I144:I145"/>
    <mergeCell ref="J144:J145"/>
    <mergeCell ref="K144:K145"/>
    <mergeCell ref="L144:L145"/>
    <mergeCell ref="M144:M145"/>
    <mergeCell ref="A141:A143"/>
    <mergeCell ref="B141:B143"/>
    <mergeCell ref="G141:G143"/>
    <mergeCell ref="H141:H143"/>
    <mergeCell ref="I141:I143"/>
    <mergeCell ref="J141:J143"/>
    <mergeCell ref="K141:K143"/>
    <mergeCell ref="L141:L143"/>
    <mergeCell ref="M141:M143"/>
    <mergeCell ref="A138:A140"/>
    <mergeCell ref="B138:B140"/>
    <mergeCell ref="G138:G140"/>
    <mergeCell ref="H138:H140"/>
    <mergeCell ref="I138:I140"/>
    <mergeCell ref="J138:J140"/>
    <mergeCell ref="K138:K140"/>
    <mergeCell ref="L138:L140"/>
    <mergeCell ref="M138:M140"/>
    <mergeCell ref="A135:A137"/>
    <mergeCell ref="B135:B137"/>
    <mergeCell ref="G135:G137"/>
    <mergeCell ref="H135:H137"/>
    <mergeCell ref="I135:I137"/>
    <mergeCell ref="J135:J137"/>
    <mergeCell ref="K135:K137"/>
    <mergeCell ref="L135:L137"/>
    <mergeCell ref="M135:M137"/>
    <mergeCell ref="A132:A134"/>
    <mergeCell ref="B132:B134"/>
    <mergeCell ref="G132:G134"/>
    <mergeCell ref="H132:H134"/>
    <mergeCell ref="I132:I134"/>
    <mergeCell ref="J132:J134"/>
    <mergeCell ref="K132:K134"/>
    <mergeCell ref="L132:L134"/>
    <mergeCell ref="M132:M134"/>
    <mergeCell ref="A129:A131"/>
    <mergeCell ref="B129:B131"/>
    <mergeCell ref="G129:G131"/>
    <mergeCell ref="H129:H131"/>
    <mergeCell ref="I129:I131"/>
    <mergeCell ref="J129:J131"/>
    <mergeCell ref="K129:K131"/>
    <mergeCell ref="L129:L131"/>
    <mergeCell ref="M129:M131"/>
    <mergeCell ref="A127:A128"/>
    <mergeCell ref="B127:B128"/>
    <mergeCell ref="G127:G128"/>
    <mergeCell ref="H127:H128"/>
    <mergeCell ref="I127:I128"/>
    <mergeCell ref="J127:J128"/>
    <mergeCell ref="K127:K128"/>
    <mergeCell ref="L127:L128"/>
    <mergeCell ref="M127:M128"/>
    <mergeCell ref="A124:A126"/>
    <mergeCell ref="B124:B126"/>
    <mergeCell ref="G124:G126"/>
    <mergeCell ref="H124:H126"/>
    <mergeCell ref="I124:I126"/>
    <mergeCell ref="J124:J126"/>
    <mergeCell ref="K124:K126"/>
    <mergeCell ref="L124:L126"/>
    <mergeCell ref="M124:M126"/>
    <mergeCell ref="A121:A123"/>
    <mergeCell ref="B121:B123"/>
    <mergeCell ref="G121:G123"/>
    <mergeCell ref="H121:H123"/>
    <mergeCell ref="I121:I123"/>
    <mergeCell ref="J121:J123"/>
    <mergeCell ref="K121:K123"/>
    <mergeCell ref="L121:L123"/>
    <mergeCell ref="M121:M123"/>
    <mergeCell ref="A118:A120"/>
    <mergeCell ref="B118:B120"/>
    <mergeCell ref="G118:G120"/>
    <mergeCell ref="H118:H120"/>
    <mergeCell ref="I118:I120"/>
    <mergeCell ref="J118:J120"/>
    <mergeCell ref="K118:K120"/>
    <mergeCell ref="L118:L120"/>
    <mergeCell ref="M118:M120"/>
    <mergeCell ref="A115:A117"/>
    <mergeCell ref="B115:B117"/>
    <mergeCell ref="G115:G117"/>
    <mergeCell ref="H115:H117"/>
    <mergeCell ref="I115:I117"/>
    <mergeCell ref="J115:J117"/>
    <mergeCell ref="K115:K117"/>
    <mergeCell ref="L115:L117"/>
    <mergeCell ref="M115:M117"/>
    <mergeCell ref="A112:A114"/>
    <mergeCell ref="B112:B114"/>
    <mergeCell ref="G112:G114"/>
    <mergeCell ref="H112:H114"/>
    <mergeCell ref="I112:I114"/>
    <mergeCell ref="J112:J114"/>
    <mergeCell ref="K112:K114"/>
    <mergeCell ref="L112:L114"/>
    <mergeCell ref="M112:M114"/>
    <mergeCell ref="A109:A111"/>
    <mergeCell ref="B109:B111"/>
    <mergeCell ref="G109:G111"/>
    <mergeCell ref="H109:H111"/>
    <mergeCell ref="I109:I111"/>
    <mergeCell ref="J109:J111"/>
    <mergeCell ref="K109:K111"/>
    <mergeCell ref="L109:L111"/>
    <mergeCell ref="M109:M111"/>
    <mergeCell ref="A106:A108"/>
    <mergeCell ref="B106:B108"/>
    <mergeCell ref="G106:G108"/>
    <mergeCell ref="H106:H108"/>
    <mergeCell ref="I106:I108"/>
    <mergeCell ref="J106:J108"/>
    <mergeCell ref="K106:K108"/>
    <mergeCell ref="L106:L108"/>
    <mergeCell ref="M106:M108"/>
    <mergeCell ref="A103:A105"/>
    <mergeCell ref="B103:B105"/>
    <mergeCell ref="G103:G105"/>
    <mergeCell ref="H103:H105"/>
    <mergeCell ref="I103:I105"/>
    <mergeCell ref="J103:J105"/>
    <mergeCell ref="K103:K105"/>
    <mergeCell ref="L103:L105"/>
    <mergeCell ref="M103:M105"/>
    <mergeCell ref="A100:A102"/>
    <mergeCell ref="B100:B102"/>
    <mergeCell ref="G100:G102"/>
    <mergeCell ref="H100:H102"/>
    <mergeCell ref="I100:I102"/>
    <mergeCell ref="J100:J102"/>
    <mergeCell ref="K100:K102"/>
    <mergeCell ref="L100:L102"/>
    <mergeCell ref="M100:M102"/>
    <mergeCell ref="A97:A99"/>
    <mergeCell ref="B97:B99"/>
    <mergeCell ref="G97:G99"/>
    <mergeCell ref="H97:H99"/>
    <mergeCell ref="I97:I99"/>
    <mergeCell ref="J97:J99"/>
    <mergeCell ref="K97:K99"/>
    <mergeCell ref="L97:L99"/>
    <mergeCell ref="M97:M99"/>
    <mergeCell ref="A93:A96"/>
    <mergeCell ref="B93:B96"/>
    <mergeCell ref="G93:G96"/>
    <mergeCell ref="H93:H96"/>
    <mergeCell ref="I93:I96"/>
    <mergeCell ref="J93:J96"/>
    <mergeCell ref="K93:K96"/>
    <mergeCell ref="L93:L96"/>
    <mergeCell ref="M93:M96"/>
    <mergeCell ref="A90:A92"/>
    <mergeCell ref="B90:B92"/>
    <mergeCell ref="G90:G92"/>
    <mergeCell ref="H90:H92"/>
    <mergeCell ref="I90:I92"/>
    <mergeCell ref="J90:J92"/>
    <mergeCell ref="K90:K92"/>
    <mergeCell ref="L90:L92"/>
    <mergeCell ref="M90:M92"/>
    <mergeCell ref="A87:A89"/>
    <mergeCell ref="B87:B89"/>
    <mergeCell ref="G87:G89"/>
    <mergeCell ref="H87:H89"/>
    <mergeCell ref="I87:I89"/>
    <mergeCell ref="J87:J89"/>
    <mergeCell ref="K87:K89"/>
    <mergeCell ref="L87:L89"/>
    <mergeCell ref="M87:M89"/>
    <mergeCell ref="A83:A86"/>
    <mergeCell ref="B83:B86"/>
    <mergeCell ref="G83:G86"/>
    <mergeCell ref="H83:H86"/>
    <mergeCell ref="I83:I86"/>
    <mergeCell ref="J83:J86"/>
    <mergeCell ref="K83:K86"/>
    <mergeCell ref="L83:L86"/>
    <mergeCell ref="M83:M86"/>
    <mergeCell ref="A81:A82"/>
    <mergeCell ref="B81:B82"/>
    <mergeCell ref="G81:G82"/>
    <mergeCell ref="H81:H82"/>
    <mergeCell ref="I81:I82"/>
    <mergeCell ref="J81:J82"/>
    <mergeCell ref="K81:K82"/>
    <mergeCell ref="L81:L82"/>
    <mergeCell ref="M81:M82"/>
    <mergeCell ref="A77:A80"/>
    <mergeCell ref="B77:B80"/>
    <mergeCell ref="G77:G80"/>
    <mergeCell ref="H77:H80"/>
    <mergeCell ref="I77:I80"/>
    <mergeCell ref="J77:J80"/>
    <mergeCell ref="K77:K80"/>
    <mergeCell ref="L77:L80"/>
    <mergeCell ref="M77:M80"/>
    <mergeCell ref="A74:A76"/>
    <mergeCell ref="B74:B76"/>
    <mergeCell ref="G74:G76"/>
    <mergeCell ref="H74:H76"/>
    <mergeCell ref="I74:I76"/>
    <mergeCell ref="J74:J76"/>
    <mergeCell ref="K74:K76"/>
    <mergeCell ref="L74:L76"/>
    <mergeCell ref="M74:M76"/>
    <mergeCell ref="A71:A73"/>
    <mergeCell ref="B71:B73"/>
    <mergeCell ref="G71:G73"/>
    <mergeCell ref="H71:H73"/>
    <mergeCell ref="I71:I73"/>
    <mergeCell ref="J71:J73"/>
    <mergeCell ref="K71:K73"/>
    <mergeCell ref="L71:L73"/>
    <mergeCell ref="M71:M73"/>
    <mergeCell ref="A68:A70"/>
    <mergeCell ref="B68:B70"/>
    <mergeCell ref="G68:G70"/>
    <mergeCell ref="H68:H70"/>
    <mergeCell ref="I68:I70"/>
    <mergeCell ref="J68:J70"/>
    <mergeCell ref="K68:K70"/>
    <mergeCell ref="L68:L70"/>
    <mergeCell ref="M68:M70"/>
    <mergeCell ref="A65:A67"/>
    <mergeCell ref="B65:B67"/>
    <mergeCell ref="G65:G67"/>
    <mergeCell ref="H65:H67"/>
    <mergeCell ref="I65:I67"/>
    <mergeCell ref="J65:J67"/>
    <mergeCell ref="K65:K67"/>
    <mergeCell ref="L65:L67"/>
    <mergeCell ref="M65:M67"/>
    <mergeCell ref="A61:A64"/>
    <mergeCell ref="B61:B64"/>
    <mergeCell ref="G61:G64"/>
    <mergeCell ref="H61:H64"/>
    <mergeCell ref="I61:I64"/>
    <mergeCell ref="J61:J64"/>
    <mergeCell ref="K61:K64"/>
    <mergeCell ref="L61:L64"/>
    <mergeCell ref="M61:M64"/>
    <mergeCell ref="A58:A60"/>
    <mergeCell ref="B58:B60"/>
    <mergeCell ref="G58:G60"/>
    <mergeCell ref="H58:H60"/>
    <mergeCell ref="I58:I60"/>
    <mergeCell ref="J58:J60"/>
    <mergeCell ref="K58:K60"/>
    <mergeCell ref="L58:L60"/>
    <mergeCell ref="M58:M60"/>
    <mergeCell ref="A55:A57"/>
    <mergeCell ref="B55:B57"/>
    <mergeCell ref="G55:G57"/>
    <mergeCell ref="H55:H57"/>
    <mergeCell ref="I55:I57"/>
    <mergeCell ref="J55:J57"/>
    <mergeCell ref="K55:K57"/>
    <mergeCell ref="L55:L57"/>
    <mergeCell ref="M55:M57"/>
    <mergeCell ref="A52:A54"/>
    <mergeCell ref="B52:B54"/>
    <mergeCell ref="G52:G54"/>
    <mergeCell ref="H52:H54"/>
    <mergeCell ref="I52:I54"/>
    <mergeCell ref="J52:J54"/>
    <mergeCell ref="K52:K54"/>
    <mergeCell ref="L52:L54"/>
    <mergeCell ref="M52:M54"/>
    <mergeCell ref="A49:A51"/>
    <mergeCell ref="B49:B51"/>
    <mergeCell ref="G49:G51"/>
    <mergeCell ref="H49:H51"/>
    <mergeCell ref="I49:I51"/>
    <mergeCell ref="J49:J51"/>
    <mergeCell ref="K49:K51"/>
    <mergeCell ref="L49:L51"/>
    <mergeCell ref="M49:M51"/>
    <mergeCell ref="A46:A48"/>
    <mergeCell ref="B46:B48"/>
    <mergeCell ref="G46:G48"/>
    <mergeCell ref="H46:H48"/>
    <mergeCell ref="I46:I48"/>
    <mergeCell ref="J46:J48"/>
    <mergeCell ref="K46:K48"/>
    <mergeCell ref="L46:L48"/>
    <mergeCell ref="M46:M48"/>
    <mergeCell ref="A43:A45"/>
    <mergeCell ref="B43:B45"/>
    <mergeCell ref="G43:G45"/>
    <mergeCell ref="H43:H45"/>
    <mergeCell ref="I43:I45"/>
    <mergeCell ref="J43:J45"/>
    <mergeCell ref="K43:K45"/>
    <mergeCell ref="L43:L45"/>
    <mergeCell ref="M43:M45"/>
    <mergeCell ref="A39:A42"/>
    <mergeCell ref="B39:B42"/>
    <mergeCell ref="G39:G42"/>
    <mergeCell ref="H39:H42"/>
    <mergeCell ref="I39:I42"/>
    <mergeCell ref="J39:J42"/>
    <mergeCell ref="K39:K42"/>
    <mergeCell ref="L39:L42"/>
    <mergeCell ref="M39:M42"/>
    <mergeCell ref="A36:A38"/>
    <mergeCell ref="B36:B38"/>
    <mergeCell ref="G36:G38"/>
    <mergeCell ref="H36:H38"/>
    <mergeCell ref="I36:I38"/>
    <mergeCell ref="J36:J38"/>
    <mergeCell ref="K36:K38"/>
    <mergeCell ref="L36:L38"/>
    <mergeCell ref="M36:M38"/>
    <mergeCell ref="A31:A35"/>
    <mergeCell ref="B31:B35"/>
    <mergeCell ref="G31:G35"/>
    <mergeCell ref="H31:H35"/>
    <mergeCell ref="I31:I35"/>
    <mergeCell ref="J31:J35"/>
    <mergeCell ref="K31:K35"/>
    <mergeCell ref="L31:L35"/>
    <mergeCell ref="M31:M35"/>
    <mergeCell ref="A24:A30"/>
    <mergeCell ref="B24:B30"/>
    <mergeCell ref="G24:G30"/>
    <mergeCell ref="H24:H30"/>
    <mergeCell ref="I24:I30"/>
    <mergeCell ref="J24:J30"/>
    <mergeCell ref="K24:K30"/>
    <mergeCell ref="L24:L30"/>
    <mergeCell ref="M24:M30"/>
    <mergeCell ref="A19:A23"/>
    <mergeCell ref="B19:B23"/>
    <mergeCell ref="G19:G23"/>
    <mergeCell ref="H19:H23"/>
    <mergeCell ref="I19:I23"/>
    <mergeCell ref="J19:J23"/>
    <mergeCell ref="K19:K23"/>
    <mergeCell ref="L19:L23"/>
    <mergeCell ref="M19:M23"/>
    <mergeCell ref="A16:A18"/>
    <mergeCell ref="B16:B18"/>
    <mergeCell ref="G16:G18"/>
    <mergeCell ref="H16:H18"/>
    <mergeCell ref="I16:I18"/>
    <mergeCell ref="J16:J18"/>
    <mergeCell ref="K16:K18"/>
    <mergeCell ref="L16:L18"/>
    <mergeCell ref="M16:M18"/>
    <mergeCell ref="A1:C1"/>
    <mergeCell ref="A2:M2"/>
    <mergeCell ref="L1:M1"/>
    <mergeCell ref="M4:M5"/>
    <mergeCell ref="A13:A15"/>
    <mergeCell ref="B13:B15"/>
    <mergeCell ref="G13:G15"/>
    <mergeCell ref="H13:H15"/>
    <mergeCell ref="I13:I15"/>
    <mergeCell ref="J13:J15"/>
    <mergeCell ref="K13:K15"/>
    <mergeCell ref="L13:L15"/>
    <mergeCell ref="M13:M15"/>
    <mergeCell ref="I7:I9"/>
    <mergeCell ref="A7:A9"/>
    <mergeCell ref="A10:A12"/>
    <mergeCell ref="B10:B12"/>
    <mergeCell ref="B7:B9"/>
    <mergeCell ref="H7:H9"/>
    <mergeCell ref="J7:J9"/>
    <mergeCell ref="K7:K9"/>
    <mergeCell ref="M7:M9"/>
    <mergeCell ref="L7:L9"/>
    <mergeCell ref="G7:G9"/>
    <mergeCell ref="A3:M3"/>
    <mergeCell ref="A4:A5"/>
    <mergeCell ref="B4:B5"/>
    <mergeCell ref="C4:C5"/>
    <mergeCell ref="D4:D5"/>
    <mergeCell ref="E4:F4"/>
    <mergeCell ref="G4:G5"/>
    <mergeCell ref="H4:I4"/>
    <mergeCell ref="J4:K4"/>
    <mergeCell ref="L4:L5"/>
  </mergeCells>
  <printOptions horizontalCentered="1"/>
  <pageMargins left="3.9370078740157501E-2" right="3.9370078740157501E-2" top="0.74803149606299202" bottom="0.35433070866141703" header="0.31496062992126" footer="0.31496062992126"/>
  <pageSetup paperSize="9" scale="7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2025-05-08T05:59:49Z</cp:lastPrinted>
  <dcterms:created xsi:type="dcterms:W3CDTF">2025-04-12T03:51:55Z</dcterms:created>
  <dcterms:modified xsi:type="dcterms:W3CDTF">2025-05-08T06:01:05Z</dcterms:modified>
</cp:coreProperties>
</file>