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ệu\DỮ LIỆU MOHA\TRIỂN KHAI SẮP XẾP ĐVHC 2025\GIA LAI\Trinh Chính phủ\TRÌNH UBTVQH\"/>
    </mc:Choice>
  </mc:AlternateContent>
  <xr:revisionPtr revIDLastSave="0" documentId="13_ncr:1_{C3BF1888-A6C5-48AC-B68F-FE47EDA8F3CE}" xr6:coauthVersionLast="46" xr6:coauthVersionMax="47" xr10:uidLastSave="{00000000-0000-0000-0000-000000000000}"/>
  <bookViews>
    <workbookView xWindow="-120" yWindow="-120" windowWidth="29040" windowHeight="15720" tabRatio="594" firstSheet="53" activeTab="53" xr2:uid="{4ED96DD9-47ED-4ADA-8342-A1B5732A7650}"/>
  </bookViews>
  <sheets>
    <sheet name="Bieu goc" sheetId="1" state="hidden" r:id="rId1"/>
    <sheet name="Bieu 13" sheetId="2" state="hidden" r:id="rId2"/>
    <sheet name="Sheet7" sheetId="3" state="hidden" r:id="rId3"/>
    <sheet name="Phu luc 3A" sheetId="4" state="hidden" r:id="rId4"/>
    <sheet name="Phu luc 3B" sheetId="5" state="hidden" r:id="rId5"/>
    <sheet name="Phu luc 3C" sheetId="6" state="hidden" r:id="rId6"/>
    <sheet name="Phu luc 4" sheetId="7" state="hidden" r:id="rId7"/>
    <sheet name="foxz" sheetId="8" state="hidden" r:id="rId8"/>
    <sheet name="Kangatang" sheetId="17" state="hidden" r:id="rId9"/>
    <sheet name="Kangatang_2" sheetId="18" state="hidden" r:id="rId10"/>
    <sheet name="Kangatang_3" sheetId="19" state="hidden" r:id="rId11"/>
    <sheet name="Kangatang_4" sheetId="20" state="hidden" r:id="rId12"/>
    <sheet name="Kangatang_5" sheetId="21" state="hidden" r:id="rId13"/>
    <sheet name="Kangatang_6" sheetId="22" state="hidden" r:id="rId14"/>
    <sheet name="Kangatang_7" sheetId="23" state="hidden" r:id="rId15"/>
    <sheet name="Kangatang_8" sheetId="24" state="hidden" r:id="rId16"/>
    <sheet name="Kangatang_9" sheetId="25" state="hidden" r:id="rId17"/>
    <sheet name="Kangatang_10" sheetId="26" state="hidden" r:id="rId18"/>
    <sheet name="Kangatang_11" sheetId="27" state="hidden" r:id="rId19"/>
    <sheet name="Kangatang_12" sheetId="28" state="hidden" r:id="rId20"/>
    <sheet name="Kangatang_13" sheetId="29" state="hidden" r:id="rId21"/>
    <sheet name="Kangatang_14" sheetId="30" state="hidden" r:id="rId22"/>
    <sheet name="Kangatang_15" sheetId="31" state="hidden" r:id="rId23"/>
    <sheet name="Kangatang_16" sheetId="32" state="hidden" r:id="rId24"/>
    <sheet name="Kangatang_17" sheetId="33" state="hidden" r:id="rId25"/>
    <sheet name="Kangatang_18" sheetId="34" state="hidden" r:id="rId26"/>
    <sheet name="Kangatang_19" sheetId="35" state="hidden" r:id="rId27"/>
    <sheet name="Kangatang_20" sheetId="36" state="hidden" r:id="rId28"/>
    <sheet name="Kangatang_21" sheetId="37" state="hidden" r:id="rId29"/>
    <sheet name="Kangatang_22" sheetId="38" state="hidden" r:id="rId30"/>
    <sheet name="Kangatang_23" sheetId="39" state="hidden" r:id="rId31"/>
    <sheet name="Kangatang_24" sheetId="40" state="hidden" r:id="rId32"/>
    <sheet name="Kangatang_25" sheetId="41" state="hidden" r:id="rId33"/>
    <sheet name="Kangatang_26" sheetId="42" state="hidden" r:id="rId34"/>
    <sheet name="Kangatang_27" sheetId="43" state="hidden" r:id="rId35"/>
    <sheet name="Kangatang_28" sheetId="44" state="hidden" r:id="rId36"/>
    <sheet name="Kangatang_29" sheetId="45" state="hidden" r:id="rId37"/>
    <sheet name="Kangatang_30" sheetId="46" state="hidden" r:id="rId38"/>
    <sheet name="Kangatang_31" sheetId="47" state="hidden" r:id="rId39"/>
    <sheet name="Kangatang_32" sheetId="48" state="hidden" r:id="rId40"/>
    <sheet name="Kangatang_33" sheetId="49" state="hidden" r:id="rId41"/>
    <sheet name="Kangatang_34" sheetId="50" state="hidden" r:id="rId42"/>
    <sheet name="Kangatang_35" sheetId="51" state="hidden" r:id="rId43"/>
    <sheet name="Kangatang_36" sheetId="52" state="hidden" r:id="rId44"/>
    <sheet name="Kangatang_37" sheetId="53" state="hidden" r:id="rId45"/>
    <sheet name="Kangatang_38" sheetId="54" state="hidden" r:id="rId46"/>
    <sheet name="Kangatang_39" sheetId="55" state="hidden" r:id="rId47"/>
    <sheet name="Kangatang_40" sheetId="56" state="hidden" r:id="rId48"/>
    <sheet name="Kangatang_41" sheetId="57" state="hidden" r:id="rId49"/>
    <sheet name="Kangatang_42" sheetId="58" state="hidden" r:id="rId50"/>
    <sheet name="Kangatang_43" sheetId="59" state="hidden" r:id="rId51"/>
    <sheet name="Kangatang_44" sheetId="60" state="hidden" r:id="rId52"/>
    <sheet name="Kangatang_45" sheetId="61" state="hidden" r:id="rId53"/>
    <sheet name="2.3" sheetId="16" r:id="rId54"/>
  </sheets>
  <definedNames>
    <definedName name="_xlnm._FilterDatabase" localSheetId="53" hidden="1">'2.3'!$A$7:$H$166</definedName>
    <definedName name="Excel_BuiltIn__FilterDatabase" localSheetId="0">'Bieu goc'!$A$7:$R$670</definedName>
    <definedName name="Excel_BuiltIn__FilterDatabase" localSheetId="5">'Phu luc 3C'!$A$12:$P$105</definedName>
    <definedName name="Excel_BuiltIn__FilterDatabase" localSheetId="6">'Phu luc 4'!$A$10:$F$104</definedName>
    <definedName name="Excel_BuiltIn_Print_Titles" localSheetId="53">'2.3'!$7:$9</definedName>
    <definedName name="Excel_BuiltIn_Print_Titles" localSheetId="0">'Bieu goc'!$7:$7</definedName>
    <definedName name="Excel_BuiltIn_Print_Titles" localSheetId="3">'Phu luc 3A'!$5:$10</definedName>
    <definedName name="Excel_BuiltIn_Print_Titles" localSheetId="4">'Phu luc 3B'!$6:$10</definedName>
    <definedName name="Excel_BuiltIn_Print_Titles" localSheetId="5">'Phu luc 3C'!$5:$11</definedName>
    <definedName name="Excel_BuiltIn_Print_Titles" localSheetId="6">'Phu luc 4'!$5:$9</definedName>
    <definedName name="_xlnm.Print_Area" localSheetId="53">'2.3'!$A$1:$K$166</definedName>
    <definedName name="_xlnm.Print_Titles" localSheetId="53">'2.3'!$7:$9</definedName>
    <definedName name="_xlnm.Print_Titles" localSheetId="0">'Bieu goc'!$7:$7</definedName>
    <definedName name="_xlnm.Print_Titles" localSheetId="3">'Phu luc 3A'!$5:$10</definedName>
    <definedName name="_xlnm.Print_Titles" localSheetId="4">'Phu luc 3B'!$6:$10</definedName>
    <definedName name="_xlnm.Print_Titles" localSheetId="5">'Phu luc 3C'!$5:$11</definedName>
    <definedName name="_xlnm.Print_Titles" localSheetId="6">'Phu luc 4'!$5:$9</definedName>
  </definedNames>
  <calcPr calcId="191029"/>
</workbook>
</file>

<file path=xl/calcChain.xml><?xml version="1.0" encoding="utf-8"?>
<calcChain xmlns="http://schemas.openxmlformats.org/spreadsheetml/2006/main">
  <c r="H39" i="16" l="1"/>
  <c r="F101" i="16"/>
  <c r="F159" i="16"/>
  <c r="F160" i="16"/>
  <c r="F161" i="16"/>
  <c r="F163" i="16"/>
  <c r="F164" i="16"/>
  <c r="F165" i="16"/>
  <c r="H153" i="16"/>
  <c r="F153" i="16"/>
  <c r="F154" i="16"/>
  <c r="F155" i="16"/>
  <c r="F156" i="16"/>
  <c r="F157" i="16"/>
  <c r="F146" i="16"/>
  <c r="F147" i="16"/>
  <c r="F148" i="16"/>
  <c r="F149" i="16"/>
  <c r="F150" i="16"/>
  <c r="F151" i="16"/>
  <c r="F142" i="16"/>
  <c r="F143" i="16"/>
  <c r="F144" i="16"/>
  <c r="F145" i="16"/>
  <c r="F138" i="16"/>
  <c r="F139" i="16"/>
  <c r="F140" i="16"/>
  <c r="H130" i="16"/>
  <c r="H134" i="16"/>
  <c r="F134" i="16"/>
  <c r="F135" i="16"/>
  <c r="F136" i="16"/>
  <c r="F132" i="16"/>
  <c r="F131" i="16"/>
  <c r="F130" i="16"/>
  <c r="H123" i="16"/>
  <c r="F124" i="16"/>
  <c r="F125" i="16"/>
  <c r="F126" i="16"/>
  <c r="F127" i="16"/>
  <c r="F128" i="16"/>
  <c r="F123" i="16"/>
  <c r="F118" i="16"/>
  <c r="F119" i="16"/>
  <c r="F120" i="16"/>
  <c r="F121" i="16"/>
  <c r="F115" i="16"/>
  <c r="F117" i="16"/>
  <c r="F114" i="16"/>
  <c r="F112" i="16"/>
  <c r="H112" i="16"/>
  <c r="H110" i="16"/>
  <c r="F110" i="16"/>
  <c r="F107" i="16"/>
  <c r="F108" i="16"/>
  <c r="F106" i="16"/>
  <c r="H101" i="16"/>
  <c r="F102" i="16"/>
  <c r="F103" i="16"/>
  <c r="F104" i="16"/>
  <c r="H94" i="16"/>
  <c r="F95" i="16"/>
  <c r="F96" i="16"/>
  <c r="F97" i="16"/>
  <c r="F98" i="16"/>
  <c r="F99" i="16"/>
  <c r="F94" i="16"/>
  <c r="F90" i="16"/>
  <c r="F91" i="16"/>
  <c r="F92" i="16"/>
  <c r="F89" i="16"/>
  <c r="H89" i="16"/>
  <c r="H82" i="16"/>
  <c r="H81" i="16"/>
  <c r="F81" i="16"/>
  <c r="D10" i="16"/>
  <c r="C10" i="16"/>
  <c r="D11" i="16"/>
  <c r="D17" i="16"/>
  <c r="D24" i="16"/>
  <c r="D32" i="16"/>
  <c r="D40" i="16"/>
  <c r="D48" i="16"/>
  <c r="D53" i="16"/>
  <c r="D59" i="16"/>
  <c r="D65" i="16"/>
  <c r="D69" i="16"/>
  <c r="D74" i="16"/>
  <c r="C79" i="16" l="1"/>
  <c r="D162" i="16"/>
  <c r="D158" i="16"/>
  <c r="D116" i="16"/>
  <c r="D93" i="16"/>
  <c r="H165" i="16"/>
  <c r="H164" i="16"/>
  <c r="H163" i="16"/>
  <c r="H161" i="16"/>
  <c r="H160" i="16"/>
  <c r="H159" i="16"/>
  <c r="H156" i="16"/>
  <c r="H157" i="16"/>
  <c r="H155" i="16"/>
  <c r="H154" i="16"/>
  <c r="H151" i="16"/>
  <c r="H150" i="16"/>
  <c r="H149" i="16"/>
  <c r="H148" i="16"/>
  <c r="H147" i="16"/>
  <c r="H144" i="16"/>
  <c r="H145" i="16"/>
  <c r="H143" i="16"/>
  <c r="H142" i="16"/>
  <c r="H140" i="16"/>
  <c r="H139" i="16"/>
  <c r="H138" i="16"/>
  <c r="H136" i="16"/>
  <c r="H135" i="16"/>
  <c r="H132" i="16"/>
  <c r="H131" i="16"/>
  <c r="H126" i="16"/>
  <c r="H127" i="16"/>
  <c r="H128" i="16"/>
  <c r="H125" i="16"/>
  <c r="H124" i="16"/>
  <c r="H121" i="16"/>
  <c r="H120" i="16"/>
  <c r="H119" i="16"/>
  <c r="H118" i="16"/>
  <c r="H117" i="16"/>
  <c r="H115" i="16"/>
  <c r="H114" i="16"/>
  <c r="H111" i="16"/>
  <c r="H108" i="16"/>
  <c r="H107" i="16"/>
  <c r="H106" i="16"/>
  <c r="H104" i="16"/>
  <c r="H103" i="16"/>
  <c r="H102" i="16"/>
  <c r="H99" i="16"/>
  <c r="H98" i="16"/>
  <c r="H97" i="16"/>
  <c r="H96" i="16"/>
  <c r="H95" i="16"/>
  <c r="H92" i="16"/>
  <c r="H91" i="16"/>
  <c r="H90" i="16"/>
  <c r="H87" i="16"/>
  <c r="H86" i="16"/>
  <c r="H85" i="16"/>
  <c r="H84" i="16"/>
  <c r="H83" i="16"/>
  <c r="F111" i="16"/>
  <c r="F87" i="16"/>
  <c r="F86" i="16"/>
  <c r="F85" i="16"/>
  <c r="F84" i="16"/>
  <c r="F83" i="16"/>
  <c r="F82" i="16"/>
  <c r="D152" i="16"/>
  <c r="D146" i="16"/>
  <c r="D141" i="16"/>
  <c r="D137" i="16"/>
  <c r="D133" i="16"/>
  <c r="D129" i="16"/>
  <c r="D122" i="16"/>
  <c r="D113" i="16"/>
  <c r="D109" i="16"/>
  <c r="D105" i="16"/>
  <c r="D100" i="16"/>
  <c r="D88" i="16"/>
  <c r="D80" i="16"/>
  <c r="F74" i="7"/>
  <c r="F73" i="7"/>
  <c r="F72" i="7"/>
  <c r="F71" i="7"/>
  <c r="F70" i="7"/>
  <c r="F69" i="7"/>
  <c r="F68" i="7"/>
  <c r="F67" i="7"/>
  <c r="F66" i="7"/>
  <c r="F63" i="7"/>
  <c r="K105" i="6"/>
  <c r="D105" i="6"/>
  <c r="C105" i="6"/>
  <c r="K103" i="6"/>
  <c r="D103" i="6"/>
  <c r="C103" i="6"/>
  <c r="K102" i="6"/>
  <c r="D102" i="6"/>
  <c r="C102" i="6"/>
  <c r="K100" i="6"/>
  <c r="D100" i="6"/>
  <c r="C100" i="6"/>
  <c r="K99" i="6"/>
  <c r="D99" i="6"/>
  <c r="C99" i="6"/>
  <c r="K98" i="6"/>
  <c r="D98" i="6"/>
  <c r="C98" i="6"/>
  <c r="K96" i="6"/>
  <c r="D96" i="6"/>
  <c r="C96" i="6"/>
  <c r="K95" i="6"/>
  <c r="D95" i="6"/>
  <c r="C95" i="6"/>
  <c r="K94" i="6"/>
  <c r="D94" i="6"/>
  <c r="C94" i="6"/>
  <c r="K92" i="6"/>
  <c r="D92" i="6"/>
  <c r="C92" i="6"/>
  <c r="K91" i="6"/>
  <c r="D91" i="6"/>
  <c r="C91" i="6"/>
  <c r="K89" i="6"/>
  <c r="D89" i="6"/>
  <c r="C89" i="6"/>
  <c r="K87" i="6"/>
  <c r="D87" i="6"/>
  <c r="C87" i="6"/>
  <c r="K85" i="6"/>
  <c r="D85" i="6"/>
  <c r="C85" i="6"/>
  <c r="K83" i="6"/>
  <c r="D83" i="6"/>
  <c r="C83" i="6"/>
  <c r="K81" i="6"/>
  <c r="D81" i="6"/>
  <c r="C81" i="6"/>
  <c r="K80" i="6"/>
  <c r="D80" i="6"/>
  <c r="C80" i="6"/>
  <c r="K79" i="6"/>
  <c r="D79" i="6"/>
  <c r="C79" i="6"/>
  <c r="K77" i="6"/>
  <c r="D77" i="6"/>
  <c r="C77" i="6"/>
  <c r="K75" i="6"/>
  <c r="D75" i="6"/>
  <c r="C75" i="6"/>
  <c r="K74" i="6"/>
  <c r="D74" i="6"/>
  <c r="C74" i="6"/>
  <c r="K73" i="6"/>
  <c r="D73" i="6"/>
  <c r="C73" i="6"/>
  <c r="K72" i="6"/>
  <c r="D72" i="6"/>
  <c r="C72" i="6"/>
  <c r="K71" i="6"/>
  <c r="D71" i="6"/>
  <c r="C71" i="6"/>
  <c r="K70" i="6"/>
  <c r="D70" i="6"/>
  <c r="C70" i="6"/>
  <c r="K69" i="6"/>
  <c r="D69" i="6"/>
  <c r="C69" i="6"/>
  <c r="K68" i="6"/>
  <c r="D68" i="6"/>
  <c r="C68" i="6"/>
  <c r="K67" i="6"/>
  <c r="D67" i="6"/>
  <c r="C67" i="6"/>
  <c r="K65" i="6"/>
  <c r="D65" i="6"/>
  <c r="C65" i="6"/>
  <c r="K63" i="6"/>
  <c r="D63" i="6"/>
  <c r="C63" i="6"/>
  <c r="K62" i="6"/>
  <c r="D62" i="6"/>
  <c r="C62" i="6"/>
  <c r="K61" i="6"/>
  <c r="D61" i="6"/>
  <c r="C61" i="6"/>
  <c r="K59" i="6"/>
  <c r="D59" i="6"/>
  <c r="C59" i="6"/>
  <c r="K58" i="6"/>
  <c r="D58" i="6"/>
  <c r="C58" i="6"/>
  <c r="K57" i="6"/>
  <c r="D57" i="6"/>
  <c r="C57" i="6"/>
  <c r="K55" i="6"/>
  <c r="D55" i="6"/>
  <c r="C55" i="6"/>
  <c r="K54" i="6"/>
  <c r="D54" i="6"/>
  <c r="C54" i="6"/>
  <c r="K53" i="6"/>
  <c r="D53" i="6"/>
  <c r="C53" i="6"/>
  <c r="K51" i="6"/>
  <c r="D51" i="6"/>
  <c r="C51" i="6"/>
  <c r="K49" i="6"/>
  <c r="D49" i="6"/>
  <c r="C49" i="6"/>
  <c r="K48" i="6"/>
  <c r="D48" i="6"/>
  <c r="C48" i="6"/>
  <c r="K47" i="6"/>
  <c r="D47" i="6"/>
  <c r="C47" i="6"/>
  <c r="K45" i="6"/>
  <c r="D45" i="6"/>
  <c r="C45" i="6"/>
  <c r="K44" i="6"/>
  <c r="D44" i="6"/>
  <c r="C44" i="6"/>
  <c r="K43" i="6"/>
  <c r="D43" i="6"/>
  <c r="C43" i="6"/>
  <c r="K41" i="6"/>
  <c r="D41" i="6"/>
  <c r="C41" i="6"/>
  <c r="K40" i="6"/>
  <c r="D40" i="6"/>
  <c r="C40" i="6"/>
  <c r="K39" i="6"/>
  <c r="D39" i="6"/>
  <c r="C39" i="6"/>
  <c r="K37" i="6"/>
  <c r="D37" i="6"/>
  <c r="C37" i="6"/>
  <c r="K36" i="6"/>
  <c r="D36" i="6"/>
  <c r="C36" i="6"/>
  <c r="K35" i="6"/>
  <c r="D35" i="6"/>
  <c r="C35" i="6"/>
  <c r="K34" i="6"/>
  <c r="D34" i="6"/>
  <c r="C34" i="6"/>
  <c r="K33" i="6"/>
  <c r="D33" i="6"/>
  <c r="C33" i="6"/>
  <c r="K31" i="6"/>
  <c r="D31" i="6"/>
  <c r="C31" i="6"/>
  <c r="K30" i="6"/>
  <c r="D30" i="6"/>
  <c r="C30" i="6"/>
  <c r="K29" i="6"/>
  <c r="D29" i="6"/>
  <c r="C29" i="6"/>
  <c r="K27" i="6"/>
  <c r="D27" i="6"/>
  <c r="C27" i="6"/>
  <c r="K26" i="6"/>
  <c r="D26" i="6"/>
  <c r="C26" i="6"/>
  <c r="K25" i="6"/>
  <c r="D25" i="6"/>
  <c r="C25" i="6"/>
  <c r="K24" i="6"/>
  <c r="D24" i="6"/>
  <c r="C24" i="6"/>
  <c r="K23" i="6"/>
  <c r="D23" i="6"/>
  <c r="C23" i="6"/>
  <c r="K21" i="6"/>
  <c r="D21" i="6"/>
  <c r="C21" i="6"/>
  <c r="K20" i="6"/>
  <c r="D20" i="6"/>
  <c r="C20" i="6"/>
  <c r="K18" i="6"/>
  <c r="D18" i="6"/>
  <c r="C18" i="6"/>
  <c r="K16" i="6"/>
  <c r="D16" i="6"/>
  <c r="C16" i="6"/>
  <c r="K15" i="6"/>
  <c r="D15" i="6"/>
  <c r="C15" i="6"/>
  <c r="K14" i="6"/>
  <c r="D14" i="6"/>
  <c r="C14" i="6"/>
  <c r="P12" i="6"/>
  <c r="O12" i="6"/>
  <c r="N12" i="6"/>
  <c r="M12" i="6"/>
  <c r="L12" i="6"/>
  <c r="J12" i="6"/>
  <c r="I12" i="6"/>
  <c r="H12" i="6"/>
  <c r="G12" i="6"/>
  <c r="F12" i="6"/>
  <c r="E12" i="6"/>
  <c r="L11" i="5"/>
  <c r="K11" i="5"/>
  <c r="J11" i="5"/>
  <c r="I11" i="5"/>
  <c r="H11" i="5"/>
  <c r="G11" i="5"/>
  <c r="F11" i="5"/>
  <c r="E11" i="5"/>
  <c r="D11" i="5"/>
  <c r="C11" i="5"/>
  <c r="D1" i="5"/>
  <c r="C1" i="5"/>
  <c r="B1" i="5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H5" i="3"/>
  <c r="G5" i="3"/>
  <c r="F5" i="3"/>
  <c r="R670" i="1"/>
  <c r="Q670" i="1"/>
  <c r="O670" i="1"/>
  <c r="N670" i="1"/>
  <c r="P670" i="1"/>
  <c r="K670" i="1"/>
  <c r="R669" i="1"/>
  <c r="Q669" i="1"/>
  <c r="O669" i="1"/>
  <c r="P669" i="1"/>
  <c r="N669" i="1"/>
  <c r="K669" i="1"/>
  <c r="R668" i="1"/>
  <c r="Q668" i="1"/>
  <c r="O668" i="1"/>
  <c r="N668" i="1"/>
  <c r="P668" i="1" s="1"/>
  <c r="K668" i="1"/>
  <c r="R667" i="1"/>
  <c r="Q667" i="1"/>
  <c r="O667" i="1"/>
  <c r="N667" i="1"/>
  <c r="P667" i="1" s="1"/>
  <c r="K667" i="1"/>
  <c r="R666" i="1"/>
  <c r="Q666" i="1"/>
  <c r="O666" i="1"/>
  <c r="N666" i="1"/>
  <c r="K666" i="1"/>
  <c r="R665" i="1"/>
  <c r="Q665" i="1"/>
  <c r="O665" i="1"/>
  <c r="N665" i="1"/>
  <c r="K665" i="1"/>
  <c r="R664" i="1"/>
  <c r="Q664" i="1"/>
  <c r="O664" i="1"/>
  <c r="P664" i="1" s="1"/>
  <c r="N664" i="1"/>
  <c r="K664" i="1"/>
  <c r="R663" i="1"/>
  <c r="Q663" i="1"/>
  <c r="O663" i="1"/>
  <c r="N663" i="1"/>
  <c r="P663" i="1" s="1"/>
  <c r="K663" i="1"/>
  <c r="R662" i="1"/>
  <c r="Q662" i="1"/>
  <c r="O662" i="1"/>
  <c r="N662" i="1"/>
  <c r="K662" i="1"/>
  <c r="R661" i="1"/>
  <c r="Q661" i="1"/>
  <c r="O661" i="1"/>
  <c r="N661" i="1"/>
  <c r="P661" i="1" s="1"/>
  <c r="K661" i="1"/>
  <c r="R660" i="1"/>
  <c r="Q660" i="1"/>
  <c r="O660" i="1"/>
  <c r="N660" i="1"/>
  <c r="K660" i="1"/>
  <c r="R659" i="1"/>
  <c r="Q659" i="1"/>
  <c r="O659" i="1"/>
  <c r="N659" i="1"/>
  <c r="K659" i="1"/>
  <c r="R658" i="1"/>
  <c r="Q658" i="1"/>
  <c r="O658" i="1"/>
  <c r="N658" i="1"/>
  <c r="N653" i="1" s="1"/>
  <c r="K658" i="1"/>
  <c r="R657" i="1"/>
  <c r="Q657" i="1"/>
  <c r="O657" i="1"/>
  <c r="P657" i="1" s="1"/>
  <c r="N657" i="1"/>
  <c r="K657" i="1"/>
  <c r="R656" i="1"/>
  <c r="Q656" i="1"/>
  <c r="O656" i="1"/>
  <c r="N656" i="1"/>
  <c r="P656" i="1" s="1"/>
  <c r="K656" i="1"/>
  <c r="R655" i="1"/>
  <c r="Q655" i="1"/>
  <c r="O655" i="1"/>
  <c r="N655" i="1"/>
  <c r="K655" i="1"/>
  <c r="B655" i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R654" i="1"/>
  <c r="Q654" i="1"/>
  <c r="O654" i="1"/>
  <c r="P654" i="1" s="1"/>
  <c r="N654" i="1"/>
  <c r="K654" i="1"/>
  <c r="I653" i="1"/>
  <c r="H653" i="1"/>
  <c r="R652" i="1"/>
  <c r="Q652" i="1"/>
  <c r="O652" i="1"/>
  <c r="N652" i="1"/>
  <c r="P652" i="1" s="1"/>
  <c r="K652" i="1"/>
  <c r="R651" i="1"/>
  <c r="Q651" i="1"/>
  <c r="O651" i="1"/>
  <c r="P651" i="1" s="1"/>
  <c r="N651" i="1"/>
  <c r="K651" i="1"/>
  <c r="R650" i="1"/>
  <c r="Q650" i="1"/>
  <c r="O650" i="1"/>
  <c r="N650" i="1"/>
  <c r="K650" i="1"/>
  <c r="R649" i="1"/>
  <c r="R634" i="1" s="1"/>
  <c r="Q649" i="1"/>
  <c r="O649" i="1"/>
  <c r="N649" i="1"/>
  <c r="K649" i="1"/>
  <c r="R648" i="1"/>
  <c r="Q648" i="1"/>
  <c r="O648" i="1"/>
  <c r="N648" i="1"/>
  <c r="N634" i="1" s="1"/>
  <c r="K648" i="1"/>
  <c r="R647" i="1"/>
  <c r="Q647" i="1"/>
  <c r="O647" i="1"/>
  <c r="P647" i="1" s="1"/>
  <c r="N647" i="1"/>
  <c r="K647" i="1"/>
  <c r="R646" i="1"/>
  <c r="Q646" i="1"/>
  <c r="O646" i="1"/>
  <c r="N646" i="1"/>
  <c r="P646" i="1" s="1"/>
  <c r="K646" i="1"/>
  <c r="R645" i="1"/>
  <c r="Q645" i="1"/>
  <c r="O645" i="1"/>
  <c r="N645" i="1"/>
  <c r="K645" i="1"/>
  <c r="R644" i="1"/>
  <c r="Q644" i="1"/>
  <c r="O644" i="1"/>
  <c r="P644" i="1" s="1"/>
  <c r="N644" i="1"/>
  <c r="K644" i="1"/>
  <c r="R643" i="1"/>
  <c r="Q643" i="1"/>
  <c r="O643" i="1"/>
  <c r="N643" i="1"/>
  <c r="K643" i="1"/>
  <c r="R642" i="1"/>
  <c r="Q642" i="1"/>
  <c r="O642" i="1"/>
  <c r="N642" i="1"/>
  <c r="K642" i="1"/>
  <c r="R641" i="1"/>
  <c r="Q641" i="1"/>
  <c r="O641" i="1"/>
  <c r="N641" i="1"/>
  <c r="K641" i="1"/>
  <c r="R640" i="1"/>
  <c r="Q640" i="1"/>
  <c r="O640" i="1"/>
  <c r="N640" i="1"/>
  <c r="K640" i="1"/>
  <c r="R639" i="1"/>
  <c r="Q639" i="1"/>
  <c r="O639" i="1"/>
  <c r="N639" i="1"/>
  <c r="K639" i="1"/>
  <c r="R638" i="1"/>
  <c r="Q638" i="1"/>
  <c r="O638" i="1"/>
  <c r="N638" i="1"/>
  <c r="K638" i="1"/>
  <c r="R637" i="1"/>
  <c r="Q637" i="1"/>
  <c r="O637" i="1"/>
  <c r="N637" i="1"/>
  <c r="P637" i="1" s="1"/>
  <c r="K637" i="1"/>
  <c r="R636" i="1"/>
  <c r="Q636" i="1"/>
  <c r="O636" i="1"/>
  <c r="N636" i="1"/>
  <c r="K636" i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R635" i="1"/>
  <c r="Q635" i="1"/>
  <c r="O635" i="1"/>
  <c r="P635" i="1" s="1"/>
  <c r="N635" i="1"/>
  <c r="K635" i="1"/>
  <c r="I634" i="1"/>
  <c r="H634" i="1"/>
  <c r="R633" i="1"/>
  <c r="Q633" i="1"/>
  <c r="O633" i="1"/>
  <c r="N633" i="1"/>
  <c r="K633" i="1"/>
  <c r="R632" i="1"/>
  <c r="Q632" i="1"/>
  <c r="O632" i="1"/>
  <c r="N632" i="1"/>
  <c r="K632" i="1"/>
  <c r="R631" i="1"/>
  <c r="Q631" i="1"/>
  <c r="O631" i="1"/>
  <c r="N631" i="1"/>
  <c r="K631" i="1"/>
  <c r="R630" i="1"/>
  <c r="Q630" i="1"/>
  <c r="O630" i="1"/>
  <c r="N630" i="1"/>
  <c r="P630" i="1" s="1"/>
  <c r="K630" i="1"/>
  <c r="R629" i="1"/>
  <c r="Q629" i="1"/>
  <c r="O629" i="1"/>
  <c r="O616" i="1" s="1"/>
  <c r="N629" i="1"/>
  <c r="K629" i="1"/>
  <c r="R628" i="1"/>
  <c r="Q628" i="1"/>
  <c r="O628" i="1"/>
  <c r="N628" i="1"/>
  <c r="K628" i="1"/>
  <c r="R627" i="1"/>
  <c r="R616" i="1" s="1"/>
  <c r="Q627" i="1"/>
  <c r="O627" i="1"/>
  <c r="N627" i="1"/>
  <c r="K627" i="1"/>
  <c r="R626" i="1"/>
  <c r="Q626" i="1"/>
  <c r="O626" i="1"/>
  <c r="N626" i="1"/>
  <c r="P626" i="1" s="1"/>
  <c r="K626" i="1"/>
  <c r="R625" i="1"/>
  <c r="Q625" i="1"/>
  <c r="O625" i="1"/>
  <c r="N625" i="1"/>
  <c r="K625" i="1"/>
  <c r="R624" i="1"/>
  <c r="Q624" i="1"/>
  <c r="O624" i="1"/>
  <c r="N624" i="1"/>
  <c r="K624" i="1"/>
  <c r="R623" i="1"/>
  <c r="Q623" i="1"/>
  <c r="O623" i="1"/>
  <c r="N623" i="1"/>
  <c r="K623" i="1"/>
  <c r="R622" i="1"/>
  <c r="Q622" i="1"/>
  <c r="O622" i="1"/>
  <c r="N622" i="1"/>
  <c r="K622" i="1"/>
  <c r="R621" i="1"/>
  <c r="Q621" i="1"/>
  <c r="O621" i="1"/>
  <c r="N621" i="1"/>
  <c r="K621" i="1"/>
  <c r="R620" i="1"/>
  <c r="Q620" i="1"/>
  <c r="O620" i="1"/>
  <c r="N620" i="1"/>
  <c r="K620" i="1"/>
  <c r="R619" i="1"/>
  <c r="Q619" i="1"/>
  <c r="O619" i="1"/>
  <c r="N619" i="1"/>
  <c r="P619" i="1" s="1"/>
  <c r="K619" i="1"/>
  <c r="R618" i="1"/>
  <c r="Q618" i="1"/>
  <c r="O618" i="1"/>
  <c r="N618" i="1"/>
  <c r="K618" i="1"/>
  <c r="B618" i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R617" i="1"/>
  <c r="Q617" i="1"/>
  <c r="O617" i="1"/>
  <c r="N617" i="1"/>
  <c r="K617" i="1"/>
  <c r="I616" i="1"/>
  <c r="H616" i="1"/>
  <c r="S615" i="1"/>
  <c r="R615" i="1"/>
  <c r="Q615" i="1"/>
  <c r="O615" i="1"/>
  <c r="N615" i="1"/>
  <c r="K615" i="1"/>
  <c r="S614" i="1"/>
  <c r="R614" i="1"/>
  <c r="Q614" i="1"/>
  <c r="O614" i="1"/>
  <c r="N614" i="1"/>
  <c r="K614" i="1"/>
  <c r="S613" i="1"/>
  <c r="R613" i="1"/>
  <c r="Q613" i="1"/>
  <c r="O613" i="1"/>
  <c r="N613" i="1"/>
  <c r="P613" i="1" s="1"/>
  <c r="K613" i="1"/>
  <c r="S612" i="1"/>
  <c r="R612" i="1"/>
  <c r="Q612" i="1"/>
  <c r="O612" i="1"/>
  <c r="N612" i="1"/>
  <c r="P612" i="1" s="1"/>
  <c r="K612" i="1"/>
  <c r="S611" i="1"/>
  <c r="R611" i="1"/>
  <c r="Q611" i="1"/>
  <c r="O611" i="1"/>
  <c r="N611" i="1"/>
  <c r="K611" i="1"/>
  <c r="S610" i="1"/>
  <c r="R610" i="1"/>
  <c r="Q610" i="1"/>
  <c r="O610" i="1"/>
  <c r="N610" i="1"/>
  <c r="K610" i="1"/>
  <c r="S609" i="1"/>
  <c r="R609" i="1"/>
  <c r="Q609" i="1"/>
  <c r="O609" i="1"/>
  <c r="N609" i="1"/>
  <c r="K609" i="1"/>
  <c r="S608" i="1"/>
  <c r="R608" i="1"/>
  <c r="Q608" i="1"/>
  <c r="O608" i="1"/>
  <c r="N608" i="1"/>
  <c r="K608" i="1"/>
  <c r="S607" i="1"/>
  <c r="R607" i="1"/>
  <c r="Q607" i="1"/>
  <c r="O607" i="1"/>
  <c r="N607" i="1"/>
  <c r="P607" i="1"/>
  <c r="K607" i="1"/>
  <c r="S606" i="1"/>
  <c r="R606" i="1"/>
  <c r="Q606" i="1"/>
  <c r="O606" i="1"/>
  <c r="N606" i="1"/>
  <c r="K606" i="1"/>
  <c r="S605" i="1"/>
  <c r="R605" i="1"/>
  <c r="Q605" i="1"/>
  <c r="O605" i="1"/>
  <c r="N605" i="1"/>
  <c r="K605" i="1"/>
  <c r="S604" i="1"/>
  <c r="R604" i="1"/>
  <c r="Q604" i="1"/>
  <c r="O604" i="1"/>
  <c r="N604" i="1"/>
  <c r="K604" i="1"/>
  <c r="S603" i="1"/>
  <c r="R603" i="1"/>
  <c r="Q603" i="1"/>
  <c r="O603" i="1"/>
  <c r="N603" i="1"/>
  <c r="P603" i="1" s="1"/>
  <c r="K603" i="1"/>
  <c r="S602" i="1"/>
  <c r="R602" i="1"/>
  <c r="Q602" i="1"/>
  <c r="O602" i="1"/>
  <c r="N602" i="1"/>
  <c r="P602" i="1"/>
  <c r="K602" i="1"/>
  <c r="S601" i="1"/>
  <c r="R601" i="1"/>
  <c r="Q601" i="1"/>
  <c r="O601" i="1"/>
  <c r="N601" i="1"/>
  <c r="K601" i="1"/>
  <c r="S600" i="1"/>
  <c r="R600" i="1"/>
  <c r="Q600" i="1"/>
  <c r="O600" i="1"/>
  <c r="N600" i="1"/>
  <c r="K600" i="1"/>
  <c r="S599" i="1"/>
  <c r="R599" i="1"/>
  <c r="Q599" i="1"/>
  <c r="O599" i="1"/>
  <c r="N599" i="1"/>
  <c r="K599" i="1"/>
  <c r="S598" i="1"/>
  <c r="R598" i="1"/>
  <c r="Q598" i="1"/>
  <c r="O598" i="1"/>
  <c r="N598" i="1"/>
  <c r="K598" i="1"/>
  <c r="S597" i="1"/>
  <c r="R597" i="1"/>
  <c r="Q597" i="1"/>
  <c r="O597" i="1"/>
  <c r="N597" i="1"/>
  <c r="K597" i="1"/>
  <c r="S596" i="1"/>
  <c r="R596" i="1"/>
  <c r="Q596" i="1"/>
  <c r="O596" i="1"/>
  <c r="N596" i="1"/>
  <c r="K596" i="1"/>
  <c r="S595" i="1"/>
  <c r="R595" i="1"/>
  <c r="Q595" i="1"/>
  <c r="O595" i="1"/>
  <c r="N595" i="1"/>
  <c r="P595" i="1" s="1"/>
  <c r="K595" i="1"/>
  <c r="S594" i="1"/>
  <c r="R594" i="1"/>
  <c r="Q594" i="1"/>
  <c r="O594" i="1"/>
  <c r="N594" i="1"/>
  <c r="K594" i="1"/>
  <c r="S593" i="1"/>
  <c r="R593" i="1"/>
  <c r="Q593" i="1"/>
  <c r="O593" i="1"/>
  <c r="N593" i="1"/>
  <c r="K593" i="1"/>
  <c r="S592" i="1"/>
  <c r="R592" i="1"/>
  <c r="Q592" i="1"/>
  <c r="O592" i="1"/>
  <c r="N592" i="1"/>
  <c r="K592" i="1"/>
  <c r="S591" i="1"/>
  <c r="R591" i="1"/>
  <c r="Q591" i="1"/>
  <c r="O591" i="1"/>
  <c r="N591" i="1"/>
  <c r="K591" i="1"/>
  <c r="S590" i="1"/>
  <c r="R590" i="1"/>
  <c r="Q590" i="1"/>
  <c r="O590" i="1"/>
  <c r="N590" i="1"/>
  <c r="K590" i="1"/>
  <c r="S589" i="1"/>
  <c r="R589" i="1"/>
  <c r="Q589" i="1"/>
  <c r="O589" i="1"/>
  <c r="N589" i="1"/>
  <c r="K589" i="1"/>
  <c r="B589" i="1"/>
  <c r="B590" i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S588" i="1"/>
  <c r="R588" i="1"/>
  <c r="Q588" i="1"/>
  <c r="O588" i="1"/>
  <c r="N588" i="1"/>
  <c r="K588" i="1"/>
  <c r="L587" i="1"/>
  <c r="I587" i="1"/>
  <c r="H587" i="1"/>
  <c r="R586" i="1"/>
  <c r="Q586" i="1"/>
  <c r="O586" i="1"/>
  <c r="N586" i="1"/>
  <c r="K586" i="1"/>
  <c r="K587" i="1" s="1"/>
  <c r="R585" i="1"/>
  <c r="Q585" i="1"/>
  <c r="O585" i="1"/>
  <c r="N585" i="1"/>
  <c r="K585" i="1"/>
  <c r="R584" i="1"/>
  <c r="Q584" i="1"/>
  <c r="O584" i="1"/>
  <c r="N584" i="1"/>
  <c r="K584" i="1"/>
  <c r="R583" i="1"/>
  <c r="Q583" i="1"/>
  <c r="O583" i="1"/>
  <c r="N583" i="1"/>
  <c r="K583" i="1"/>
  <c r="R582" i="1"/>
  <c r="Q582" i="1"/>
  <c r="O582" i="1"/>
  <c r="N582" i="1"/>
  <c r="K582" i="1"/>
  <c r="R581" i="1"/>
  <c r="Q581" i="1"/>
  <c r="O581" i="1"/>
  <c r="N581" i="1"/>
  <c r="K581" i="1"/>
  <c r="R580" i="1"/>
  <c r="Q580" i="1"/>
  <c r="O580" i="1"/>
  <c r="N580" i="1"/>
  <c r="K580" i="1"/>
  <c r="R579" i="1"/>
  <c r="Q579" i="1"/>
  <c r="O579" i="1"/>
  <c r="N579" i="1"/>
  <c r="K579" i="1"/>
  <c r="R578" i="1"/>
  <c r="Q578" i="1"/>
  <c r="O578" i="1"/>
  <c r="N578" i="1"/>
  <c r="K578" i="1"/>
  <c r="R577" i="1"/>
  <c r="Q577" i="1"/>
  <c r="O577" i="1"/>
  <c r="N577" i="1"/>
  <c r="K577" i="1"/>
  <c r="R576" i="1"/>
  <c r="Q576" i="1"/>
  <c r="O576" i="1"/>
  <c r="N576" i="1"/>
  <c r="K576" i="1"/>
  <c r="R575" i="1"/>
  <c r="Q575" i="1"/>
  <c r="O575" i="1"/>
  <c r="N575" i="1"/>
  <c r="K575" i="1"/>
  <c r="R574" i="1"/>
  <c r="Q574" i="1"/>
  <c r="O574" i="1"/>
  <c r="N574" i="1"/>
  <c r="K574" i="1"/>
  <c r="R573" i="1"/>
  <c r="Q573" i="1"/>
  <c r="O573" i="1"/>
  <c r="N573" i="1"/>
  <c r="P573" i="1" s="1"/>
  <c r="K573" i="1"/>
  <c r="R572" i="1"/>
  <c r="Q572" i="1"/>
  <c r="O572" i="1"/>
  <c r="N572" i="1"/>
  <c r="K572" i="1"/>
  <c r="R571" i="1"/>
  <c r="Q571" i="1"/>
  <c r="O571" i="1"/>
  <c r="N571" i="1"/>
  <c r="K571" i="1"/>
  <c r="R570" i="1"/>
  <c r="Q570" i="1"/>
  <c r="O570" i="1"/>
  <c r="N570" i="1"/>
  <c r="P570" i="1" s="1"/>
  <c r="K570" i="1"/>
  <c r="R569" i="1"/>
  <c r="Q569" i="1"/>
  <c r="O569" i="1"/>
  <c r="O566" i="1" s="1"/>
  <c r="N569" i="1"/>
  <c r="K569" i="1"/>
  <c r="R568" i="1"/>
  <c r="Q568" i="1"/>
  <c r="O568" i="1"/>
  <c r="N568" i="1"/>
  <c r="K568" i="1"/>
  <c r="B568" i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R567" i="1"/>
  <c r="Q567" i="1"/>
  <c r="O567" i="1"/>
  <c r="N567" i="1"/>
  <c r="K567" i="1"/>
  <c r="I566" i="1"/>
  <c r="H566" i="1"/>
  <c r="R565" i="1"/>
  <c r="Q565" i="1"/>
  <c r="O565" i="1"/>
  <c r="N565" i="1"/>
  <c r="K565" i="1"/>
  <c r="R564" i="1"/>
  <c r="Q564" i="1"/>
  <c r="O564" i="1"/>
  <c r="N564" i="1"/>
  <c r="P564" i="1" s="1"/>
  <c r="K564" i="1"/>
  <c r="R563" i="1"/>
  <c r="Q563" i="1"/>
  <c r="O563" i="1"/>
  <c r="N563" i="1"/>
  <c r="P563" i="1"/>
  <c r="K563" i="1"/>
  <c r="R562" i="1"/>
  <c r="Q562" i="1"/>
  <c r="O562" i="1"/>
  <c r="N562" i="1"/>
  <c r="K562" i="1"/>
  <c r="R561" i="1"/>
  <c r="Q561" i="1"/>
  <c r="O561" i="1"/>
  <c r="N561" i="1"/>
  <c r="P561" i="1" s="1"/>
  <c r="K561" i="1"/>
  <c r="R560" i="1"/>
  <c r="Q560" i="1"/>
  <c r="O560" i="1"/>
  <c r="N560" i="1"/>
  <c r="K560" i="1"/>
  <c r="R559" i="1"/>
  <c r="Q559" i="1"/>
  <c r="O559" i="1"/>
  <c r="N559" i="1"/>
  <c r="P559" i="1" s="1"/>
  <c r="K559" i="1"/>
  <c r="R558" i="1"/>
  <c r="Q558" i="1"/>
  <c r="O558" i="1"/>
  <c r="N558" i="1"/>
  <c r="K558" i="1"/>
  <c r="R557" i="1"/>
  <c r="Q557" i="1"/>
  <c r="O557" i="1"/>
  <c r="N557" i="1"/>
  <c r="K557" i="1"/>
  <c r="R556" i="1"/>
  <c r="Q556" i="1"/>
  <c r="O556" i="1"/>
  <c r="N556" i="1"/>
  <c r="K556" i="1"/>
  <c r="R555" i="1"/>
  <c r="Q555" i="1"/>
  <c r="O555" i="1"/>
  <c r="P555" i="1" s="1"/>
  <c r="N555" i="1"/>
  <c r="K555" i="1"/>
  <c r="R554" i="1"/>
  <c r="R543" i="1" s="1"/>
  <c r="Q554" i="1"/>
  <c r="O554" i="1"/>
  <c r="N554" i="1"/>
  <c r="K554" i="1"/>
  <c r="R553" i="1"/>
  <c r="Q553" i="1"/>
  <c r="O553" i="1"/>
  <c r="N553" i="1"/>
  <c r="P553" i="1" s="1"/>
  <c r="K553" i="1"/>
  <c r="R552" i="1"/>
  <c r="Q552" i="1"/>
  <c r="O552" i="1"/>
  <c r="P552" i="1" s="1"/>
  <c r="N552" i="1"/>
  <c r="K552" i="1"/>
  <c r="R551" i="1"/>
  <c r="Q551" i="1"/>
  <c r="O551" i="1"/>
  <c r="P551" i="1" s="1"/>
  <c r="N551" i="1"/>
  <c r="K551" i="1"/>
  <c r="R550" i="1"/>
  <c r="Q550" i="1"/>
  <c r="O550" i="1"/>
  <c r="N550" i="1"/>
  <c r="K550" i="1"/>
  <c r="R549" i="1"/>
  <c r="Q549" i="1"/>
  <c r="O549" i="1"/>
  <c r="N549" i="1"/>
  <c r="K549" i="1"/>
  <c r="R548" i="1"/>
  <c r="Q548" i="1"/>
  <c r="O548" i="1"/>
  <c r="N548" i="1"/>
  <c r="K548" i="1"/>
  <c r="R547" i="1"/>
  <c r="Q547" i="1"/>
  <c r="O547" i="1"/>
  <c r="N547" i="1"/>
  <c r="P547" i="1"/>
  <c r="K547" i="1"/>
  <c r="R546" i="1"/>
  <c r="Q546" i="1"/>
  <c r="O546" i="1"/>
  <c r="N546" i="1"/>
  <c r="K546" i="1"/>
  <c r="R545" i="1"/>
  <c r="Q545" i="1"/>
  <c r="O545" i="1"/>
  <c r="N545" i="1"/>
  <c r="K545" i="1"/>
  <c r="B545" i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R544" i="1"/>
  <c r="Q544" i="1"/>
  <c r="O544" i="1"/>
  <c r="P544" i="1"/>
  <c r="N544" i="1"/>
  <c r="K544" i="1"/>
  <c r="I543" i="1"/>
  <c r="H543" i="1"/>
  <c r="R542" i="1"/>
  <c r="Q542" i="1"/>
  <c r="O542" i="1"/>
  <c r="N542" i="1"/>
  <c r="P542" i="1" s="1"/>
  <c r="K542" i="1"/>
  <c r="R541" i="1"/>
  <c r="Q541" i="1"/>
  <c r="O541" i="1"/>
  <c r="N541" i="1"/>
  <c r="K541" i="1"/>
  <c r="R540" i="1"/>
  <c r="Q540" i="1"/>
  <c r="O540" i="1"/>
  <c r="N540" i="1"/>
  <c r="K540" i="1"/>
  <c r="R539" i="1"/>
  <c r="Q539" i="1"/>
  <c r="O539" i="1"/>
  <c r="N539" i="1"/>
  <c r="K539" i="1"/>
  <c r="R538" i="1"/>
  <c r="Q538" i="1"/>
  <c r="O538" i="1"/>
  <c r="N538" i="1"/>
  <c r="K538" i="1"/>
  <c r="R537" i="1"/>
  <c r="Q537" i="1"/>
  <c r="O537" i="1"/>
  <c r="N537" i="1"/>
  <c r="K537" i="1"/>
  <c r="R536" i="1"/>
  <c r="Q536" i="1"/>
  <c r="O536" i="1"/>
  <c r="N536" i="1"/>
  <c r="K536" i="1"/>
  <c r="R535" i="1"/>
  <c r="Q535" i="1"/>
  <c r="O535" i="1"/>
  <c r="N535" i="1"/>
  <c r="K535" i="1"/>
  <c r="R534" i="1"/>
  <c r="Q534" i="1"/>
  <c r="O534" i="1"/>
  <c r="N534" i="1"/>
  <c r="K534" i="1"/>
  <c r="R533" i="1"/>
  <c r="Q533" i="1"/>
  <c r="O533" i="1"/>
  <c r="N533" i="1"/>
  <c r="P533" i="1"/>
  <c r="K533" i="1"/>
  <c r="R532" i="1"/>
  <c r="Q532" i="1"/>
  <c r="O532" i="1"/>
  <c r="N532" i="1"/>
  <c r="K532" i="1"/>
  <c r="R531" i="1"/>
  <c r="Q531" i="1"/>
  <c r="O531" i="1"/>
  <c r="N531" i="1"/>
  <c r="K531" i="1"/>
  <c r="R530" i="1"/>
  <c r="Q530" i="1"/>
  <c r="O530" i="1"/>
  <c r="N530" i="1"/>
  <c r="P530" i="1"/>
  <c r="K530" i="1"/>
  <c r="R529" i="1"/>
  <c r="Q529" i="1"/>
  <c r="O529" i="1"/>
  <c r="N529" i="1"/>
  <c r="K529" i="1"/>
  <c r="R528" i="1"/>
  <c r="Q528" i="1"/>
  <c r="O528" i="1"/>
  <c r="P528" i="1"/>
  <c r="N528" i="1"/>
  <c r="K528" i="1"/>
  <c r="R527" i="1"/>
  <c r="Q527" i="1"/>
  <c r="O527" i="1"/>
  <c r="N527" i="1"/>
  <c r="K527" i="1"/>
  <c r="R526" i="1"/>
  <c r="Q526" i="1"/>
  <c r="O526" i="1"/>
  <c r="P526" i="1" s="1"/>
  <c r="N526" i="1"/>
  <c r="K526" i="1"/>
  <c r="R525" i="1"/>
  <c r="Q525" i="1"/>
  <c r="O525" i="1"/>
  <c r="N525" i="1"/>
  <c r="K525" i="1"/>
  <c r="R524" i="1"/>
  <c r="Q524" i="1"/>
  <c r="O524" i="1"/>
  <c r="N524" i="1"/>
  <c r="N519" i="1" s="1"/>
  <c r="K524" i="1"/>
  <c r="R523" i="1"/>
  <c r="Q523" i="1"/>
  <c r="O523" i="1"/>
  <c r="P523" i="1" s="1"/>
  <c r="N523" i="1"/>
  <c r="K523" i="1"/>
  <c r="R522" i="1"/>
  <c r="Q522" i="1"/>
  <c r="O522" i="1"/>
  <c r="N522" i="1"/>
  <c r="K522" i="1"/>
  <c r="R521" i="1"/>
  <c r="R519" i="1" s="1"/>
  <c r="Q521" i="1"/>
  <c r="O521" i="1"/>
  <c r="N521" i="1"/>
  <c r="K521" i="1"/>
  <c r="B521" i="1"/>
  <c r="B522" i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R520" i="1"/>
  <c r="Q520" i="1"/>
  <c r="Q519" i="1" s="1"/>
  <c r="O520" i="1"/>
  <c r="N520" i="1"/>
  <c r="K520" i="1"/>
  <c r="I519" i="1"/>
  <c r="H519" i="1"/>
  <c r="R518" i="1"/>
  <c r="Q518" i="1"/>
  <c r="O518" i="1"/>
  <c r="N518" i="1"/>
  <c r="K518" i="1"/>
  <c r="R517" i="1"/>
  <c r="Q517" i="1"/>
  <c r="Q507" i="1" s="1"/>
  <c r="O517" i="1"/>
  <c r="N517" i="1"/>
  <c r="K517" i="1"/>
  <c r="R516" i="1"/>
  <c r="R507" i="1" s="1"/>
  <c r="Q516" i="1"/>
  <c r="O516" i="1"/>
  <c r="N516" i="1"/>
  <c r="K516" i="1"/>
  <c r="R515" i="1"/>
  <c r="Q515" i="1"/>
  <c r="O515" i="1"/>
  <c r="N515" i="1"/>
  <c r="N507" i="1" s="1"/>
  <c r="K515" i="1"/>
  <c r="R514" i="1"/>
  <c r="Q514" i="1"/>
  <c r="O514" i="1"/>
  <c r="P514" i="1" s="1"/>
  <c r="N514" i="1"/>
  <c r="K514" i="1"/>
  <c r="R513" i="1"/>
  <c r="Q513" i="1"/>
  <c r="O513" i="1"/>
  <c r="N513" i="1"/>
  <c r="K513" i="1"/>
  <c r="R512" i="1"/>
  <c r="Q512" i="1"/>
  <c r="O512" i="1"/>
  <c r="N512" i="1"/>
  <c r="P512" i="1" s="1"/>
  <c r="K512" i="1"/>
  <c r="R511" i="1"/>
  <c r="Q511" i="1"/>
  <c r="O511" i="1"/>
  <c r="N511" i="1"/>
  <c r="P511" i="1" s="1"/>
  <c r="K511" i="1"/>
  <c r="R510" i="1"/>
  <c r="Q510" i="1"/>
  <c r="O510" i="1"/>
  <c r="N510" i="1"/>
  <c r="K510" i="1"/>
  <c r="R509" i="1"/>
  <c r="Q509" i="1"/>
  <c r="O509" i="1"/>
  <c r="N509" i="1"/>
  <c r="K509" i="1"/>
  <c r="B509" i="1"/>
  <c r="B510" i="1" s="1"/>
  <c r="B511" i="1" s="1"/>
  <c r="B512" i="1" s="1"/>
  <c r="B513" i="1" s="1"/>
  <c r="B514" i="1" s="1"/>
  <c r="B515" i="1" s="1"/>
  <c r="B516" i="1" s="1"/>
  <c r="B517" i="1" s="1"/>
  <c r="B518" i="1" s="1"/>
  <c r="R508" i="1"/>
  <c r="Q508" i="1"/>
  <c r="O508" i="1"/>
  <c r="N508" i="1"/>
  <c r="P508" i="1" s="1"/>
  <c r="K508" i="1"/>
  <c r="I507" i="1"/>
  <c r="H507" i="1"/>
  <c r="R506" i="1"/>
  <c r="Q506" i="1"/>
  <c r="O506" i="1"/>
  <c r="N506" i="1"/>
  <c r="P506" i="1" s="1"/>
  <c r="K506" i="1"/>
  <c r="R505" i="1"/>
  <c r="Q505" i="1"/>
  <c r="O505" i="1"/>
  <c r="N505" i="1"/>
  <c r="K505" i="1"/>
  <c r="R504" i="1"/>
  <c r="Q504" i="1"/>
  <c r="O504" i="1"/>
  <c r="N504" i="1"/>
  <c r="K504" i="1"/>
  <c r="R503" i="1"/>
  <c r="Q503" i="1"/>
  <c r="O503" i="1"/>
  <c r="N503" i="1"/>
  <c r="K503" i="1"/>
  <c r="R502" i="1"/>
  <c r="Q502" i="1"/>
  <c r="O502" i="1"/>
  <c r="N502" i="1"/>
  <c r="K502" i="1"/>
  <c r="R501" i="1"/>
  <c r="Q501" i="1"/>
  <c r="O501" i="1"/>
  <c r="N501" i="1"/>
  <c r="K501" i="1"/>
  <c r="R500" i="1"/>
  <c r="Q500" i="1"/>
  <c r="O500" i="1"/>
  <c r="N500" i="1"/>
  <c r="K500" i="1"/>
  <c r="R499" i="1"/>
  <c r="Q499" i="1"/>
  <c r="O499" i="1"/>
  <c r="N499" i="1"/>
  <c r="K499" i="1"/>
  <c r="R498" i="1"/>
  <c r="Q498" i="1"/>
  <c r="O498" i="1"/>
  <c r="N498" i="1"/>
  <c r="K498" i="1"/>
  <c r="R497" i="1"/>
  <c r="Q497" i="1"/>
  <c r="O497" i="1"/>
  <c r="N497" i="1"/>
  <c r="K497" i="1"/>
  <c r="R496" i="1"/>
  <c r="Q496" i="1"/>
  <c r="O496" i="1"/>
  <c r="N496" i="1"/>
  <c r="K496" i="1"/>
  <c r="R495" i="1"/>
  <c r="Q495" i="1"/>
  <c r="O495" i="1"/>
  <c r="N495" i="1"/>
  <c r="K495" i="1"/>
  <c r="B495" i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R494" i="1"/>
  <c r="Q494" i="1"/>
  <c r="O494" i="1"/>
  <c r="N494" i="1"/>
  <c r="K494" i="1"/>
  <c r="I493" i="1"/>
  <c r="H493" i="1"/>
  <c r="O492" i="1"/>
  <c r="H492" i="1"/>
  <c r="K492" i="1"/>
  <c r="R491" i="1"/>
  <c r="Q491" i="1"/>
  <c r="O491" i="1"/>
  <c r="N491" i="1"/>
  <c r="P491" i="1" s="1"/>
  <c r="K491" i="1"/>
  <c r="R490" i="1"/>
  <c r="Q490" i="1"/>
  <c r="O490" i="1"/>
  <c r="N490" i="1"/>
  <c r="K490" i="1"/>
  <c r="R489" i="1"/>
  <c r="Q489" i="1"/>
  <c r="O489" i="1"/>
  <c r="N489" i="1"/>
  <c r="K489" i="1"/>
  <c r="R488" i="1"/>
  <c r="Q488" i="1"/>
  <c r="O488" i="1"/>
  <c r="N488" i="1"/>
  <c r="P488" i="1"/>
  <c r="K488" i="1"/>
  <c r="R487" i="1"/>
  <c r="Q487" i="1"/>
  <c r="O487" i="1"/>
  <c r="N487" i="1"/>
  <c r="K487" i="1"/>
  <c r="R486" i="1"/>
  <c r="Q486" i="1"/>
  <c r="O486" i="1"/>
  <c r="N486" i="1"/>
  <c r="K486" i="1"/>
  <c r="R485" i="1"/>
  <c r="Q485" i="1"/>
  <c r="O485" i="1"/>
  <c r="N485" i="1"/>
  <c r="K485" i="1"/>
  <c r="R484" i="1"/>
  <c r="Q484" i="1"/>
  <c r="O484" i="1"/>
  <c r="N484" i="1"/>
  <c r="P484" i="1" s="1"/>
  <c r="K484" i="1"/>
  <c r="R483" i="1"/>
  <c r="Q483" i="1"/>
  <c r="O483" i="1"/>
  <c r="N483" i="1"/>
  <c r="K483" i="1"/>
  <c r="R482" i="1"/>
  <c r="Q482" i="1"/>
  <c r="O482" i="1"/>
  <c r="N482" i="1"/>
  <c r="K482" i="1"/>
  <c r="R481" i="1"/>
  <c r="Q481" i="1"/>
  <c r="O481" i="1"/>
  <c r="N481" i="1"/>
  <c r="P481" i="1" s="1"/>
  <c r="K481" i="1"/>
  <c r="R480" i="1"/>
  <c r="Q480" i="1"/>
  <c r="O480" i="1"/>
  <c r="N480" i="1"/>
  <c r="K480" i="1"/>
  <c r="R479" i="1"/>
  <c r="Q479" i="1"/>
  <c r="O479" i="1"/>
  <c r="N479" i="1"/>
  <c r="K479" i="1"/>
  <c r="R478" i="1"/>
  <c r="Q478" i="1"/>
  <c r="O478" i="1"/>
  <c r="N478" i="1"/>
  <c r="K478" i="1"/>
  <c r="R477" i="1"/>
  <c r="Q477" i="1"/>
  <c r="O477" i="1"/>
  <c r="P477" i="1" s="1"/>
  <c r="N477" i="1"/>
  <c r="K477" i="1"/>
  <c r="R476" i="1"/>
  <c r="Q476" i="1"/>
  <c r="O476" i="1"/>
  <c r="P476" i="1"/>
  <c r="N476" i="1"/>
  <c r="K476" i="1"/>
  <c r="B476" i="1"/>
  <c r="B477" i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R475" i="1"/>
  <c r="Q475" i="1"/>
  <c r="O475" i="1"/>
  <c r="N475" i="1"/>
  <c r="K475" i="1"/>
  <c r="I474" i="1"/>
  <c r="R473" i="1"/>
  <c r="Q473" i="1"/>
  <c r="O473" i="1"/>
  <c r="N473" i="1"/>
  <c r="K473" i="1"/>
  <c r="R472" i="1"/>
  <c r="Q472" i="1"/>
  <c r="O472" i="1"/>
  <c r="N472" i="1"/>
  <c r="K472" i="1"/>
  <c r="R471" i="1"/>
  <c r="Q471" i="1"/>
  <c r="O471" i="1"/>
  <c r="N471" i="1"/>
  <c r="P471" i="1" s="1"/>
  <c r="K471" i="1"/>
  <c r="R470" i="1"/>
  <c r="Q470" i="1"/>
  <c r="O470" i="1"/>
  <c r="N470" i="1"/>
  <c r="P470" i="1" s="1"/>
  <c r="K470" i="1"/>
  <c r="R469" i="1"/>
  <c r="Q469" i="1"/>
  <c r="O469" i="1"/>
  <c r="P469" i="1" s="1"/>
  <c r="N469" i="1"/>
  <c r="K469" i="1"/>
  <c r="R468" i="1"/>
  <c r="Q468" i="1"/>
  <c r="O468" i="1"/>
  <c r="N468" i="1"/>
  <c r="P468" i="1" s="1"/>
  <c r="K468" i="1"/>
  <c r="R467" i="1"/>
  <c r="Q467" i="1"/>
  <c r="O467" i="1"/>
  <c r="P467" i="1" s="1"/>
  <c r="N467" i="1"/>
  <c r="K467" i="1"/>
  <c r="R466" i="1"/>
  <c r="Q466" i="1"/>
  <c r="O466" i="1"/>
  <c r="N466" i="1"/>
  <c r="P466" i="1" s="1"/>
  <c r="P464" i="1" s="1"/>
  <c r="K466" i="1"/>
  <c r="B466" i="1"/>
  <c r="B467" i="1" s="1"/>
  <c r="B468" i="1" s="1"/>
  <c r="B469" i="1" s="1"/>
  <c r="B470" i="1" s="1"/>
  <c r="B471" i="1" s="1"/>
  <c r="B472" i="1" s="1"/>
  <c r="B473" i="1" s="1"/>
  <c r="R465" i="1"/>
  <c r="Q465" i="1"/>
  <c r="Q464" i="1" s="1"/>
  <c r="O465" i="1"/>
  <c r="N465" i="1"/>
  <c r="K465" i="1"/>
  <c r="I464" i="1"/>
  <c r="H464" i="1"/>
  <c r="R463" i="1"/>
  <c r="Q463" i="1"/>
  <c r="O463" i="1"/>
  <c r="N463" i="1"/>
  <c r="K463" i="1"/>
  <c r="R462" i="1"/>
  <c r="Q462" i="1"/>
  <c r="O462" i="1"/>
  <c r="N462" i="1"/>
  <c r="K462" i="1"/>
  <c r="R461" i="1"/>
  <c r="Q461" i="1"/>
  <c r="O461" i="1"/>
  <c r="N461" i="1"/>
  <c r="K461" i="1"/>
  <c r="R460" i="1"/>
  <c r="Q460" i="1"/>
  <c r="O460" i="1"/>
  <c r="N460" i="1"/>
  <c r="P460" i="1" s="1"/>
  <c r="K460" i="1"/>
  <c r="R459" i="1"/>
  <c r="Q459" i="1"/>
  <c r="O459" i="1"/>
  <c r="P459" i="1" s="1"/>
  <c r="N459" i="1"/>
  <c r="K459" i="1"/>
  <c r="R458" i="1"/>
  <c r="Q458" i="1"/>
  <c r="O458" i="1"/>
  <c r="N458" i="1"/>
  <c r="P458" i="1" s="1"/>
  <c r="K458" i="1"/>
  <c r="R457" i="1"/>
  <c r="Q457" i="1"/>
  <c r="O457" i="1"/>
  <c r="N457" i="1"/>
  <c r="K457" i="1"/>
  <c r="R456" i="1"/>
  <c r="Q456" i="1"/>
  <c r="O456" i="1"/>
  <c r="N456" i="1"/>
  <c r="K456" i="1"/>
  <c r="R455" i="1"/>
  <c r="Q455" i="1"/>
  <c r="O455" i="1"/>
  <c r="N455" i="1"/>
  <c r="P455" i="1" s="1"/>
  <c r="K455" i="1"/>
  <c r="R454" i="1"/>
  <c r="Q454" i="1"/>
  <c r="O454" i="1"/>
  <c r="N454" i="1"/>
  <c r="K454" i="1"/>
  <c r="R453" i="1"/>
  <c r="Q453" i="1"/>
  <c r="O453" i="1"/>
  <c r="N453" i="1"/>
  <c r="K453" i="1"/>
  <c r="R452" i="1"/>
  <c r="Q452" i="1"/>
  <c r="O452" i="1"/>
  <c r="N452" i="1"/>
  <c r="K452" i="1"/>
  <c r="R451" i="1"/>
  <c r="Q451" i="1"/>
  <c r="O451" i="1"/>
  <c r="N451" i="1"/>
  <c r="K451" i="1"/>
  <c r="R450" i="1"/>
  <c r="Q450" i="1"/>
  <c r="O450" i="1"/>
  <c r="N450" i="1"/>
  <c r="K450" i="1"/>
  <c r="R449" i="1"/>
  <c r="Q449" i="1"/>
  <c r="O449" i="1"/>
  <c r="N449" i="1"/>
  <c r="K449" i="1"/>
  <c r="R448" i="1"/>
  <c r="Q448" i="1"/>
  <c r="O448" i="1"/>
  <c r="N448" i="1"/>
  <c r="K448" i="1"/>
  <c r="R447" i="1"/>
  <c r="Q447" i="1"/>
  <c r="O447" i="1"/>
  <c r="N447" i="1"/>
  <c r="K447" i="1"/>
  <c r="R446" i="1"/>
  <c r="Q446" i="1"/>
  <c r="O446" i="1"/>
  <c r="N446" i="1"/>
  <c r="K446" i="1"/>
  <c r="R445" i="1"/>
  <c r="Q445" i="1"/>
  <c r="O445" i="1"/>
  <c r="N445" i="1"/>
  <c r="K445" i="1"/>
  <c r="R444" i="1"/>
  <c r="Q444" i="1"/>
  <c r="O444" i="1"/>
  <c r="N444" i="1"/>
  <c r="K444" i="1"/>
  <c r="R443" i="1"/>
  <c r="Q443" i="1"/>
  <c r="O443" i="1"/>
  <c r="N443" i="1"/>
  <c r="P443" i="1"/>
  <c r="K443" i="1"/>
  <c r="R442" i="1"/>
  <c r="Q442" i="1"/>
  <c r="O442" i="1"/>
  <c r="N442" i="1"/>
  <c r="K442" i="1"/>
  <c r="R441" i="1"/>
  <c r="Q441" i="1"/>
  <c r="O441" i="1"/>
  <c r="N441" i="1"/>
  <c r="K441" i="1"/>
  <c r="R440" i="1"/>
  <c r="Q440" i="1"/>
  <c r="O440" i="1"/>
  <c r="N440" i="1"/>
  <c r="K440" i="1"/>
  <c r="R439" i="1"/>
  <c r="Q439" i="1"/>
  <c r="O439" i="1"/>
  <c r="N439" i="1"/>
  <c r="P439" i="1" s="1"/>
  <c r="K439" i="1"/>
  <c r="R438" i="1"/>
  <c r="Q438" i="1"/>
  <c r="O438" i="1"/>
  <c r="N438" i="1"/>
  <c r="K438" i="1"/>
  <c r="R437" i="1"/>
  <c r="Q437" i="1"/>
  <c r="O437" i="1"/>
  <c r="N437" i="1"/>
  <c r="K437" i="1"/>
  <c r="R436" i="1"/>
  <c r="Q436" i="1"/>
  <c r="O436" i="1"/>
  <c r="N436" i="1"/>
  <c r="K436" i="1"/>
  <c r="R435" i="1"/>
  <c r="Q435" i="1"/>
  <c r="O435" i="1"/>
  <c r="N435" i="1"/>
  <c r="K435" i="1"/>
  <c r="R434" i="1"/>
  <c r="Q434" i="1"/>
  <c r="O434" i="1"/>
  <c r="N434" i="1"/>
  <c r="K434" i="1"/>
  <c r="R433" i="1"/>
  <c r="Q433" i="1"/>
  <c r="O433" i="1"/>
  <c r="N433" i="1"/>
  <c r="K433" i="1"/>
  <c r="R432" i="1"/>
  <c r="Q432" i="1"/>
  <c r="O432" i="1"/>
  <c r="N432" i="1"/>
  <c r="K432" i="1"/>
  <c r="R431" i="1"/>
  <c r="Q431" i="1"/>
  <c r="O431" i="1"/>
  <c r="N431" i="1"/>
  <c r="K431" i="1"/>
  <c r="R430" i="1"/>
  <c r="Q430" i="1"/>
  <c r="O430" i="1"/>
  <c r="N430" i="1"/>
  <c r="P430" i="1" s="1"/>
  <c r="K430" i="1"/>
  <c r="R429" i="1"/>
  <c r="Q429" i="1"/>
  <c r="O429" i="1"/>
  <c r="P429" i="1"/>
  <c r="N429" i="1"/>
  <c r="K429" i="1"/>
  <c r="R428" i="1"/>
  <c r="Q428" i="1"/>
  <c r="O428" i="1"/>
  <c r="N428" i="1"/>
  <c r="K428" i="1"/>
  <c r="R427" i="1"/>
  <c r="R422" i="1" s="1"/>
  <c r="Q427" i="1"/>
  <c r="O427" i="1"/>
  <c r="N427" i="1"/>
  <c r="K427" i="1"/>
  <c r="R426" i="1"/>
  <c r="Q426" i="1"/>
  <c r="O426" i="1"/>
  <c r="N426" i="1"/>
  <c r="K426" i="1"/>
  <c r="R425" i="1"/>
  <c r="Q425" i="1"/>
  <c r="O425" i="1"/>
  <c r="O422" i="1" s="1"/>
  <c r="N425" i="1"/>
  <c r="K425" i="1"/>
  <c r="R424" i="1"/>
  <c r="Q424" i="1"/>
  <c r="O424" i="1"/>
  <c r="N424" i="1"/>
  <c r="K424" i="1"/>
  <c r="B424" i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R423" i="1"/>
  <c r="Q423" i="1"/>
  <c r="O423" i="1"/>
  <c r="N423" i="1"/>
  <c r="K423" i="1"/>
  <c r="I422" i="1"/>
  <c r="H422" i="1"/>
  <c r="R421" i="1"/>
  <c r="Q421" i="1"/>
  <c r="O421" i="1"/>
  <c r="N421" i="1"/>
  <c r="K421" i="1"/>
  <c r="R420" i="1"/>
  <c r="Q420" i="1"/>
  <c r="O420" i="1"/>
  <c r="N420" i="1"/>
  <c r="K420" i="1"/>
  <c r="R419" i="1"/>
  <c r="Q419" i="1"/>
  <c r="O419" i="1"/>
  <c r="N419" i="1"/>
  <c r="K419" i="1"/>
  <c r="R418" i="1"/>
  <c r="Q418" i="1"/>
  <c r="O418" i="1"/>
  <c r="N418" i="1"/>
  <c r="K418" i="1"/>
  <c r="R417" i="1"/>
  <c r="Q417" i="1"/>
  <c r="O417" i="1"/>
  <c r="N417" i="1"/>
  <c r="K417" i="1"/>
  <c r="R416" i="1"/>
  <c r="Q416" i="1"/>
  <c r="O416" i="1"/>
  <c r="N416" i="1"/>
  <c r="K416" i="1"/>
  <c r="R415" i="1"/>
  <c r="Q415" i="1"/>
  <c r="O415" i="1"/>
  <c r="N415" i="1"/>
  <c r="K415" i="1"/>
  <c r="R414" i="1"/>
  <c r="Q414" i="1"/>
  <c r="O414" i="1"/>
  <c r="N414" i="1"/>
  <c r="K414" i="1"/>
  <c r="R413" i="1"/>
  <c r="Q413" i="1"/>
  <c r="O413" i="1"/>
  <c r="N413" i="1"/>
  <c r="K413" i="1"/>
  <c r="R412" i="1"/>
  <c r="Q412" i="1"/>
  <c r="O412" i="1"/>
  <c r="N412" i="1"/>
  <c r="K412" i="1"/>
  <c r="R411" i="1"/>
  <c r="Q411" i="1"/>
  <c r="O411" i="1"/>
  <c r="N411" i="1"/>
  <c r="P411" i="1" s="1"/>
  <c r="K411" i="1"/>
  <c r="R410" i="1"/>
  <c r="Q410" i="1"/>
  <c r="O410" i="1"/>
  <c r="N410" i="1"/>
  <c r="K410" i="1"/>
  <c r="R409" i="1"/>
  <c r="Q409" i="1"/>
  <c r="O409" i="1"/>
  <c r="N409" i="1"/>
  <c r="P409" i="1"/>
  <c r="K409" i="1"/>
  <c r="R408" i="1"/>
  <c r="Q408" i="1"/>
  <c r="O408" i="1"/>
  <c r="N408" i="1"/>
  <c r="K408" i="1"/>
  <c r="R407" i="1"/>
  <c r="Q407" i="1"/>
  <c r="O407" i="1"/>
  <c r="N407" i="1"/>
  <c r="K407" i="1"/>
  <c r="R406" i="1"/>
  <c r="Q406" i="1"/>
  <c r="O406" i="1"/>
  <c r="N406" i="1"/>
  <c r="K406" i="1"/>
  <c r="R405" i="1"/>
  <c r="Q405" i="1"/>
  <c r="O405" i="1"/>
  <c r="N405" i="1"/>
  <c r="P405" i="1" s="1"/>
  <c r="K405" i="1"/>
  <c r="R404" i="1"/>
  <c r="Q404" i="1"/>
  <c r="O404" i="1"/>
  <c r="P404" i="1" s="1"/>
  <c r="N404" i="1"/>
  <c r="K404" i="1"/>
  <c r="R403" i="1"/>
  <c r="Q403" i="1"/>
  <c r="O403" i="1"/>
  <c r="N403" i="1"/>
  <c r="K403" i="1"/>
  <c r="R402" i="1"/>
  <c r="Q402" i="1"/>
  <c r="O402" i="1"/>
  <c r="N402" i="1"/>
  <c r="K402" i="1"/>
  <c r="R401" i="1"/>
  <c r="Q401" i="1"/>
  <c r="O401" i="1"/>
  <c r="N401" i="1"/>
  <c r="P401" i="1" s="1"/>
  <c r="K401" i="1"/>
  <c r="R400" i="1"/>
  <c r="Q400" i="1"/>
  <c r="O400" i="1"/>
  <c r="P400" i="1" s="1"/>
  <c r="N400" i="1"/>
  <c r="K400" i="1"/>
  <c r="R399" i="1"/>
  <c r="Q399" i="1"/>
  <c r="O399" i="1"/>
  <c r="N399" i="1"/>
  <c r="K399" i="1"/>
  <c r="R398" i="1"/>
  <c r="Q398" i="1"/>
  <c r="O398" i="1"/>
  <c r="N398" i="1"/>
  <c r="K398" i="1"/>
  <c r="R397" i="1"/>
  <c r="Q397" i="1"/>
  <c r="O397" i="1"/>
  <c r="N397" i="1"/>
  <c r="P397" i="1" s="1"/>
  <c r="K397" i="1"/>
  <c r="R396" i="1"/>
  <c r="Q396" i="1"/>
  <c r="O396" i="1"/>
  <c r="N396" i="1"/>
  <c r="K396" i="1"/>
  <c r="R395" i="1"/>
  <c r="Q395" i="1"/>
  <c r="O395" i="1"/>
  <c r="N395" i="1"/>
  <c r="P395" i="1" s="1"/>
  <c r="K395" i="1"/>
  <c r="R394" i="1"/>
  <c r="Q394" i="1"/>
  <c r="O394" i="1"/>
  <c r="N394" i="1"/>
  <c r="K394" i="1"/>
  <c r="R393" i="1"/>
  <c r="Q393" i="1"/>
  <c r="O393" i="1"/>
  <c r="N393" i="1"/>
  <c r="P393" i="1" s="1"/>
  <c r="K393" i="1"/>
  <c r="R392" i="1"/>
  <c r="Q392" i="1"/>
  <c r="O392" i="1"/>
  <c r="N392" i="1"/>
  <c r="K392" i="1"/>
  <c r="R391" i="1"/>
  <c r="Q391" i="1"/>
  <c r="O391" i="1"/>
  <c r="N391" i="1"/>
  <c r="K391" i="1"/>
  <c r="R390" i="1"/>
  <c r="R385" i="1" s="1"/>
  <c r="Q390" i="1"/>
  <c r="O390" i="1"/>
  <c r="N390" i="1"/>
  <c r="K390" i="1"/>
  <c r="R389" i="1"/>
  <c r="Q389" i="1"/>
  <c r="O389" i="1"/>
  <c r="N389" i="1"/>
  <c r="N385" i="1" s="1"/>
  <c r="K389" i="1"/>
  <c r="R388" i="1"/>
  <c r="Q388" i="1"/>
  <c r="O388" i="1"/>
  <c r="P388" i="1" s="1"/>
  <c r="N388" i="1"/>
  <c r="K388" i="1"/>
  <c r="R387" i="1"/>
  <c r="Q387" i="1"/>
  <c r="Q385" i="1" s="1"/>
  <c r="O387" i="1"/>
  <c r="N387" i="1"/>
  <c r="K387" i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R386" i="1"/>
  <c r="Q386" i="1"/>
  <c r="O386" i="1"/>
  <c r="N386" i="1"/>
  <c r="K386" i="1"/>
  <c r="I385" i="1"/>
  <c r="H385" i="1"/>
  <c r="R384" i="1"/>
  <c r="Q384" i="1"/>
  <c r="O384" i="1"/>
  <c r="N384" i="1"/>
  <c r="P384" i="1" s="1"/>
  <c r="K384" i="1"/>
  <c r="R383" i="1"/>
  <c r="Q383" i="1"/>
  <c r="O383" i="1"/>
  <c r="N383" i="1"/>
  <c r="K383" i="1"/>
  <c r="R382" i="1"/>
  <c r="Q382" i="1"/>
  <c r="O382" i="1"/>
  <c r="N382" i="1"/>
  <c r="P382" i="1" s="1"/>
  <c r="K382" i="1"/>
  <c r="R381" i="1"/>
  <c r="Q381" i="1"/>
  <c r="O381" i="1"/>
  <c r="N381" i="1"/>
  <c r="K381" i="1"/>
  <c r="R380" i="1"/>
  <c r="Q380" i="1"/>
  <c r="O380" i="1"/>
  <c r="N380" i="1"/>
  <c r="P380" i="1" s="1"/>
  <c r="K380" i="1"/>
  <c r="R379" i="1"/>
  <c r="Q379" i="1"/>
  <c r="O379" i="1"/>
  <c r="N379" i="1"/>
  <c r="K379" i="1"/>
  <c r="R378" i="1"/>
  <c r="Q378" i="1"/>
  <c r="O378" i="1"/>
  <c r="N378" i="1"/>
  <c r="K378" i="1"/>
  <c r="R377" i="1"/>
  <c r="Q377" i="1"/>
  <c r="O377" i="1"/>
  <c r="N377" i="1"/>
  <c r="K377" i="1"/>
  <c r="R376" i="1"/>
  <c r="Q376" i="1"/>
  <c r="O376" i="1"/>
  <c r="N376" i="1"/>
  <c r="P376" i="1" s="1"/>
  <c r="K376" i="1"/>
  <c r="R375" i="1"/>
  <c r="Q375" i="1"/>
  <c r="O375" i="1"/>
  <c r="N375" i="1"/>
  <c r="K375" i="1"/>
  <c r="R374" i="1"/>
  <c r="Q374" i="1"/>
  <c r="O374" i="1"/>
  <c r="N374" i="1"/>
  <c r="K374" i="1"/>
  <c r="R373" i="1"/>
  <c r="Q373" i="1"/>
  <c r="O373" i="1"/>
  <c r="N373" i="1"/>
  <c r="K373" i="1"/>
  <c r="R372" i="1"/>
  <c r="Q372" i="1"/>
  <c r="O372" i="1"/>
  <c r="N372" i="1"/>
  <c r="P372" i="1" s="1"/>
  <c r="K372" i="1"/>
  <c r="R371" i="1"/>
  <c r="Q371" i="1"/>
  <c r="O371" i="1"/>
  <c r="N371" i="1"/>
  <c r="K371" i="1"/>
  <c r="R370" i="1"/>
  <c r="Q370" i="1"/>
  <c r="O370" i="1"/>
  <c r="N370" i="1"/>
  <c r="K370" i="1"/>
  <c r="B370" i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R369" i="1"/>
  <c r="Q369" i="1"/>
  <c r="O369" i="1"/>
  <c r="N369" i="1"/>
  <c r="K369" i="1"/>
  <c r="I368" i="1"/>
  <c r="H368" i="1"/>
  <c r="R367" i="1"/>
  <c r="Q367" i="1"/>
  <c r="O367" i="1"/>
  <c r="N367" i="1"/>
  <c r="K367" i="1"/>
  <c r="R366" i="1"/>
  <c r="Q366" i="1"/>
  <c r="O366" i="1"/>
  <c r="N366" i="1"/>
  <c r="K366" i="1"/>
  <c r="R365" i="1"/>
  <c r="Q365" i="1"/>
  <c r="O365" i="1"/>
  <c r="N365" i="1"/>
  <c r="P365" i="1" s="1"/>
  <c r="K365" i="1"/>
  <c r="R364" i="1"/>
  <c r="Q364" i="1"/>
  <c r="O364" i="1"/>
  <c r="N364" i="1"/>
  <c r="K364" i="1"/>
  <c r="R363" i="1"/>
  <c r="Q363" i="1"/>
  <c r="O363" i="1"/>
  <c r="N363" i="1"/>
  <c r="K363" i="1"/>
  <c r="R362" i="1"/>
  <c r="Q362" i="1"/>
  <c r="O362" i="1"/>
  <c r="N362" i="1"/>
  <c r="K362" i="1"/>
  <c r="R361" i="1"/>
  <c r="Q361" i="1"/>
  <c r="O361" i="1"/>
  <c r="N361" i="1"/>
  <c r="K361" i="1"/>
  <c r="R360" i="1"/>
  <c r="Q360" i="1"/>
  <c r="O360" i="1"/>
  <c r="N360" i="1"/>
  <c r="K360" i="1"/>
  <c r="R359" i="1"/>
  <c r="Q359" i="1"/>
  <c r="O359" i="1"/>
  <c r="N359" i="1"/>
  <c r="K359" i="1"/>
  <c r="R358" i="1"/>
  <c r="Q358" i="1"/>
  <c r="O358" i="1"/>
  <c r="N358" i="1"/>
  <c r="K358" i="1"/>
  <c r="R357" i="1"/>
  <c r="Q357" i="1"/>
  <c r="O357" i="1"/>
  <c r="N357" i="1"/>
  <c r="P357" i="1" s="1"/>
  <c r="K357" i="1"/>
  <c r="R356" i="1"/>
  <c r="Q356" i="1"/>
  <c r="O356" i="1"/>
  <c r="N356" i="1"/>
  <c r="K356" i="1"/>
  <c r="R355" i="1"/>
  <c r="Q355" i="1"/>
  <c r="O355" i="1"/>
  <c r="N355" i="1"/>
  <c r="K355" i="1"/>
  <c r="R354" i="1"/>
  <c r="Q354" i="1"/>
  <c r="O354" i="1"/>
  <c r="N354" i="1"/>
  <c r="K354" i="1"/>
  <c r="R353" i="1"/>
  <c r="Q353" i="1"/>
  <c r="O353" i="1"/>
  <c r="N353" i="1"/>
  <c r="K353" i="1"/>
  <c r="R352" i="1"/>
  <c r="Q352" i="1"/>
  <c r="O352" i="1"/>
  <c r="N352" i="1"/>
  <c r="K352" i="1"/>
  <c r="R351" i="1"/>
  <c r="Q351" i="1"/>
  <c r="O351" i="1"/>
  <c r="N351" i="1"/>
  <c r="P351" i="1" s="1"/>
  <c r="K351" i="1"/>
  <c r="R350" i="1"/>
  <c r="Q350" i="1"/>
  <c r="O350" i="1"/>
  <c r="N350" i="1"/>
  <c r="K350" i="1"/>
  <c r="R349" i="1"/>
  <c r="Q349" i="1"/>
  <c r="O349" i="1"/>
  <c r="N349" i="1"/>
  <c r="P349" i="1" s="1"/>
  <c r="K349" i="1"/>
  <c r="R348" i="1"/>
  <c r="Q348" i="1"/>
  <c r="O348" i="1"/>
  <c r="N348" i="1"/>
  <c r="P348" i="1" s="1"/>
  <c r="K348" i="1"/>
  <c r="R347" i="1"/>
  <c r="Q347" i="1"/>
  <c r="O347" i="1"/>
  <c r="N347" i="1"/>
  <c r="K347" i="1"/>
  <c r="R346" i="1"/>
  <c r="Q346" i="1"/>
  <c r="O346" i="1"/>
  <c r="N346" i="1"/>
  <c r="P346" i="1" s="1"/>
  <c r="K346" i="1"/>
  <c r="R345" i="1"/>
  <c r="Q345" i="1"/>
  <c r="O345" i="1"/>
  <c r="N345" i="1"/>
  <c r="K345" i="1"/>
  <c r="R344" i="1"/>
  <c r="Q344" i="1"/>
  <c r="O344" i="1"/>
  <c r="N344" i="1"/>
  <c r="P344" i="1" s="1"/>
  <c r="K344" i="1"/>
  <c r="R343" i="1"/>
  <c r="Q343" i="1"/>
  <c r="O343" i="1"/>
  <c r="N343" i="1"/>
  <c r="K343" i="1"/>
  <c r="R342" i="1"/>
  <c r="Q342" i="1"/>
  <c r="O342" i="1"/>
  <c r="N342" i="1"/>
  <c r="K342" i="1"/>
  <c r="R341" i="1"/>
  <c r="Q341" i="1"/>
  <c r="O341" i="1"/>
  <c r="N341" i="1"/>
  <c r="K341" i="1"/>
  <c r="R340" i="1"/>
  <c r="Q340" i="1"/>
  <c r="O340" i="1"/>
  <c r="N340" i="1"/>
  <c r="K340" i="1"/>
  <c r="B340" i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R339" i="1"/>
  <c r="R338" i="1" s="1"/>
  <c r="Q339" i="1"/>
  <c r="O339" i="1"/>
  <c r="N339" i="1"/>
  <c r="P339" i="1" s="1"/>
  <c r="K339" i="1"/>
  <c r="I338" i="1"/>
  <c r="H338" i="1"/>
  <c r="R337" i="1"/>
  <c r="Q337" i="1"/>
  <c r="O337" i="1"/>
  <c r="N337" i="1"/>
  <c r="K337" i="1"/>
  <c r="R336" i="1"/>
  <c r="Q336" i="1"/>
  <c r="O336" i="1"/>
  <c r="N336" i="1"/>
  <c r="K336" i="1"/>
  <c r="R335" i="1"/>
  <c r="Q335" i="1"/>
  <c r="O335" i="1"/>
  <c r="N335" i="1"/>
  <c r="K335" i="1"/>
  <c r="R334" i="1"/>
  <c r="Q334" i="1"/>
  <c r="O334" i="1"/>
  <c r="N334" i="1"/>
  <c r="K334" i="1"/>
  <c r="R333" i="1"/>
  <c r="Q333" i="1"/>
  <c r="O333" i="1"/>
  <c r="N333" i="1"/>
  <c r="P333" i="1"/>
  <c r="K333" i="1"/>
  <c r="R332" i="1"/>
  <c r="Q332" i="1"/>
  <c r="O332" i="1"/>
  <c r="N332" i="1"/>
  <c r="K332" i="1"/>
  <c r="R331" i="1"/>
  <c r="Q331" i="1"/>
  <c r="O331" i="1"/>
  <c r="N331" i="1"/>
  <c r="P331" i="1" s="1"/>
  <c r="K331" i="1"/>
  <c r="R330" i="1"/>
  <c r="Q330" i="1"/>
  <c r="O330" i="1"/>
  <c r="N330" i="1"/>
  <c r="K330" i="1"/>
  <c r="R329" i="1"/>
  <c r="Q329" i="1"/>
  <c r="O329" i="1"/>
  <c r="N329" i="1"/>
  <c r="K329" i="1"/>
  <c r="R328" i="1"/>
  <c r="Q328" i="1"/>
  <c r="O328" i="1"/>
  <c r="N328" i="1"/>
  <c r="K328" i="1"/>
  <c r="R327" i="1"/>
  <c r="Q327" i="1"/>
  <c r="O327" i="1"/>
  <c r="N327" i="1"/>
  <c r="K327" i="1"/>
  <c r="R326" i="1"/>
  <c r="Q326" i="1"/>
  <c r="O326" i="1"/>
  <c r="N326" i="1"/>
  <c r="K326" i="1"/>
  <c r="R325" i="1"/>
  <c r="Q325" i="1"/>
  <c r="O325" i="1"/>
  <c r="N325" i="1"/>
  <c r="K325" i="1"/>
  <c r="R324" i="1"/>
  <c r="Q324" i="1"/>
  <c r="O324" i="1"/>
  <c r="P324" i="1" s="1"/>
  <c r="N324" i="1"/>
  <c r="K324" i="1"/>
  <c r="R323" i="1"/>
  <c r="Q323" i="1"/>
  <c r="O323" i="1"/>
  <c r="N323" i="1"/>
  <c r="P323" i="1" s="1"/>
  <c r="K323" i="1"/>
  <c r="R322" i="1"/>
  <c r="Q322" i="1"/>
  <c r="O322" i="1"/>
  <c r="N322" i="1"/>
  <c r="K322" i="1"/>
  <c r="R321" i="1"/>
  <c r="Q321" i="1"/>
  <c r="O321" i="1"/>
  <c r="P321" i="1"/>
  <c r="N321" i="1"/>
  <c r="K321" i="1"/>
  <c r="R320" i="1"/>
  <c r="Q320" i="1"/>
  <c r="O320" i="1"/>
  <c r="N320" i="1"/>
  <c r="K320" i="1"/>
  <c r="R319" i="1"/>
  <c r="Q319" i="1"/>
  <c r="O319" i="1"/>
  <c r="N319" i="1"/>
  <c r="P319" i="1"/>
  <c r="K319" i="1"/>
  <c r="R318" i="1"/>
  <c r="Q318" i="1"/>
  <c r="O318" i="1"/>
  <c r="N318" i="1"/>
  <c r="K318" i="1"/>
  <c r="R317" i="1"/>
  <c r="Q317" i="1"/>
  <c r="O317" i="1"/>
  <c r="N317" i="1"/>
  <c r="K317" i="1"/>
  <c r="R316" i="1"/>
  <c r="Q316" i="1"/>
  <c r="O316" i="1"/>
  <c r="N316" i="1"/>
  <c r="K316" i="1"/>
  <c r="R315" i="1"/>
  <c r="Q315" i="1"/>
  <c r="O315" i="1"/>
  <c r="N315" i="1"/>
  <c r="P315" i="1" s="1"/>
  <c r="K315" i="1"/>
  <c r="R314" i="1"/>
  <c r="Q314" i="1"/>
  <c r="O314" i="1"/>
  <c r="N314" i="1"/>
  <c r="K314" i="1"/>
  <c r="R313" i="1"/>
  <c r="Q313" i="1"/>
  <c r="Q309" i="1" s="1"/>
  <c r="O313" i="1"/>
  <c r="N313" i="1"/>
  <c r="P313" i="1" s="1"/>
  <c r="K313" i="1"/>
  <c r="R312" i="1"/>
  <c r="Q312" i="1"/>
  <c r="O312" i="1"/>
  <c r="N312" i="1"/>
  <c r="K312" i="1"/>
  <c r="R311" i="1"/>
  <c r="Q311" i="1"/>
  <c r="O311" i="1"/>
  <c r="N311" i="1"/>
  <c r="P311" i="1" s="1"/>
  <c r="K311" i="1"/>
  <c r="B311" i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R310" i="1"/>
  <c r="Q310" i="1"/>
  <c r="O310" i="1"/>
  <c r="N310" i="1"/>
  <c r="K310" i="1"/>
  <c r="I309" i="1"/>
  <c r="H309" i="1"/>
  <c r="R308" i="1"/>
  <c r="Q308" i="1"/>
  <c r="O308" i="1"/>
  <c r="N308" i="1"/>
  <c r="K308" i="1"/>
  <c r="R307" i="1"/>
  <c r="Q307" i="1"/>
  <c r="O307" i="1"/>
  <c r="N307" i="1"/>
  <c r="K307" i="1"/>
  <c r="R306" i="1"/>
  <c r="Q306" i="1"/>
  <c r="O306" i="1"/>
  <c r="N306" i="1"/>
  <c r="K306" i="1"/>
  <c r="R305" i="1"/>
  <c r="Q305" i="1"/>
  <c r="O305" i="1"/>
  <c r="N305" i="1"/>
  <c r="K305" i="1"/>
  <c r="R304" i="1"/>
  <c r="Q304" i="1"/>
  <c r="O304" i="1"/>
  <c r="N304" i="1"/>
  <c r="K304" i="1"/>
  <c r="R303" i="1"/>
  <c r="Q303" i="1"/>
  <c r="O303" i="1"/>
  <c r="N303" i="1"/>
  <c r="K303" i="1"/>
  <c r="R302" i="1"/>
  <c r="Q302" i="1"/>
  <c r="O302" i="1"/>
  <c r="N302" i="1"/>
  <c r="K302" i="1"/>
  <c r="R301" i="1"/>
  <c r="Q301" i="1"/>
  <c r="O301" i="1"/>
  <c r="N301" i="1"/>
  <c r="P301" i="1" s="1"/>
  <c r="K301" i="1"/>
  <c r="R300" i="1"/>
  <c r="Q300" i="1"/>
  <c r="O300" i="1"/>
  <c r="N300" i="1"/>
  <c r="K300" i="1"/>
  <c r="R299" i="1"/>
  <c r="Q299" i="1"/>
  <c r="O299" i="1"/>
  <c r="N299" i="1"/>
  <c r="P299" i="1" s="1"/>
  <c r="K299" i="1"/>
  <c r="R298" i="1"/>
  <c r="Q298" i="1"/>
  <c r="O298" i="1"/>
  <c r="N298" i="1"/>
  <c r="P298" i="1" s="1"/>
  <c r="K298" i="1"/>
  <c r="R297" i="1"/>
  <c r="Q297" i="1"/>
  <c r="O297" i="1"/>
  <c r="N297" i="1"/>
  <c r="K297" i="1"/>
  <c r="R296" i="1"/>
  <c r="Q296" i="1"/>
  <c r="O296" i="1"/>
  <c r="N296" i="1"/>
  <c r="K296" i="1"/>
  <c r="R295" i="1"/>
  <c r="Q295" i="1"/>
  <c r="O295" i="1"/>
  <c r="N295" i="1"/>
  <c r="K295" i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R294" i="1"/>
  <c r="Q294" i="1"/>
  <c r="O294" i="1"/>
  <c r="O293" i="1"/>
  <c r="N294" i="1"/>
  <c r="K294" i="1"/>
  <c r="I293" i="1"/>
  <c r="H293" i="1"/>
  <c r="R292" i="1"/>
  <c r="Q292" i="1"/>
  <c r="O292" i="1"/>
  <c r="N292" i="1"/>
  <c r="K292" i="1"/>
  <c r="R291" i="1"/>
  <c r="Q291" i="1"/>
  <c r="O291" i="1"/>
  <c r="N291" i="1"/>
  <c r="K291" i="1"/>
  <c r="R290" i="1"/>
  <c r="Q290" i="1"/>
  <c r="O290" i="1"/>
  <c r="N290" i="1"/>
  <c r="P290" i="1" s="1"/>
  <c r="K290" i="1"/>
  <c r="R289" i="1"/>
  <c r="Q289" i="1"/>
  <c r="O289" i="1"/>
  <c r="N289" i="1"/>
  <c r="K289" i="1"/>
  <c r="R288" i="1"/>
  <c r="Q288" i="1"/>
  <c r="O288" i="1"/>
  <c r="N288" i="1"/>
  <c r="P288" i="1" s="1"/>
  <c r="K288" i="1"/>
  <c r="R287" i="1"/>
  <c r="Q287" i="1"/>
  <c r="O287" i="1"/>
  <c r="N287" i="1"/>
  <c r="K287" i="1"/>
  <c r="R286" i="1"/>
  <c r="Q286" i="1"/>
  <c r="O286" i="1"/>
  <c r="N286" i="1"/>
  <c r="K286" i="1"/>
  <c r="R285" i="1"/>
  <c r="Q285" i="1"/>
  <c r="O285" i="1"/>
  <c r="N285" i="1"/>
  <c r="K285" i="1"/>
  <c r="R284" i="1"/>
  <c r="Q284" i="1"/>
  <c r="O284" i="1"/>
  <c r="N284" i="1"/>
  <c r="K284" i="1"/>
  <c r="R283" i="1"/>
  <c r="Q283" i="1"/>
  <c r="O283" i="1"/>
  <c r="N283" i="1"/>
  <c r="K283" i="1"/>
  <c r="R282" i="1"/>
  <c r="Q282" i="1"/>
  <c r="O282" i="1"/>
  <c r="N282" i="1"/>
  <c r="P282" i="1" s="1"/>
  <c r="K282" i="1"/>
  <c r="R281" i="1"/>
  <c r="Q281" i="1"/>
  <c r="O281" i="1"/>
  <c r="N281" i="1"/>
  <c r="P281" i="1"/>
  <c r="K281" i="1"/>
  <c r="R280" i="1"/>
  <c r="Q280" i="1"/>
  <c r="O280" i="1"/>
  <c r="N280" i="1"/>
  <c r="P280" i="1" s="1"/>
  <c r="K280" i="1"/>
  <c r="R279" i="1"/>
  <c r="Q279" i="1"/>
  <c r="O279" i="1"/>
  <c r="N279" i="1"/>
  <c r="K279" i="1"/>
  <c r="R278" i="1"/>
  <c r="Q278" i="1"/>
  <c r="O278" i="1"/>
  <c r="P278" i="1"/>
  <c r="N278" i="1"/>
  <c r="K278" i="1"/>
  <c r="R277" i="1"/>
  <c r="Q277" i="1"/>
  <c r="O277" i="1"/>
  <c r="N277" i="1"/>
  <c r="K277" i="1"/>
  <c r="R276" i="1"/>
  <c r="Q276" i="1"/>
  <c r="O276" i="1"/>
  <c r="N276" i="1"/>
  <c r="P276" i="1"/>
  <c r="K276" i="1"/>
  <c r="R275" i="1"/>
  <c r="Q275" i="1"/>
  <c r="O275" i="1"/>
  <c r="N275" i="1"/>
  <c r="K275" i="1"/>
  <c r="R274" i="1"/>
  <c r="Q274" i="1"/>
  <c r="O274" i="1"/>
  <c r="N274" i="1"/>
  <c r="P274" i="1" s="1"/>
  <c r="K274" i="1"/>
  <c r="R273" i="1"/>
  <c r="Q273" i="1"/>
  <c r="O273" i="1"/>
  <c r="N273" i="1"/>
  <c r="K273" i="1"/>
  <c r="R272" i="1"/>
  <c r="Q272" i="1"/>
  <c r="O272" i="1"/>
  <c r="N272" i="1"/>
  <c r="P272" i="1" s="1"/>
  <c r="K272" i="1"/>
  <c r="R271" i="1"/>
  <c r="Q271" i="1"/>
  <c r="O271" i="1"/>
  <c r="N271" i="1"/>
  <c r="K271" i="1"/>
  <c r="R270" i="1"/>
  <c r="Q270" i="1"/>
  <c r="O270" i="1"/>
  <c r="N270" i="1"/>
  <c r="K270" i="1"/>
  <c r="R269" i="1"/>
  <c r="Q269" i="1"/>
  <c r="O269" i="1"/>
  <c r="N269" i="1"/>
  <c r="K269" i="1"/>
  <c r="R268" i="1"/>
  <c r="Q268" i="1"/>
  <c r="O268" i="1"/>
  <c r="N268" i="1"/>
  <c r="P268" i="1" s="1"/>
  <c r="K268" i="1"/>
  <c r="R267" i="1"/>
  <c r="Q267" i="1"/>
  <c r="O267" i="1"/>
  <c r="N267" i="1"/>
  <c r="K267" i="1"/>
  <c r="R266" i="1"/>
  <c r="Q266" i="1"/>
  <c r="O266" i="1"/>
  <c r="N266" i="1"/>
  <c r="K266" i="1"/>
  <c r="R265" i="1"/>
  <c r="Q265" i="1"/>
  <c r="O265" i="1"/>
  <c r="N265" i="1"/>
  <c r="K265" i="1"/>
  <c r="R264" i="1"/>
  <c r="Q264" i="1"/>
  <c r="O264" i="1"/>
  <c r="N264" i="1"/>
  <c r="K264" i="1"/>
  <c r="R263" i="1"/>
  <c r="Q263" i="1"/>
  <c r="O263" i="1"/>
  <c r="N263" i="1"/>
  <c r="K263" i="1"/>
  <c r="R262" i="1"/>
  <c r="Q262" i="1"/>
  <c r="O262" i="1"/>
  <c r="N262" i="1"/>
  <c r="K262" i="1"/>
  <c r="R261" i="1"/>
  <c r="Q261" i="1"/>
  <c r="O261" i="1"/>
  <c r="N261" i="1"/>
  <c r="K261" i="1"/>
  <c r="R260" i="1"/>
  <c r="Q260" i="1"/>
  <c r="O260" i="1"/>
  <c r="N260" i="1"/>
  <c r="P260" i="1" s="1"/>
  <c r="K260" i="1"/>
  <c r="B260" i="1"/>
  <c r="B261" i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R259" i="1"/>
  <c r="Q259" i="1"/>
  <c r="O259" i="1"/>
  <c r="P259" i="1" s="1"/>
  <c r="N259" i="1"/>
  <c r="K259" i="1"/>
  <c r="I258" i="1"/>
  <c r="H258" i="1"/>
  <c r="S257" i="1"/>
  <c r="R257" i="1"/>
  <c r="Q257" i="1"/>
  <c r="O257" i="1"/>
  <c r="P257" i="1" s="1"/>
  <c r="N257" i="1"/>
  <c r="K257" i="1"/>
  <c r="S256" i="1"/>
  <c r="R256" i="1"/>
  <c r="Q256" i="1"/>
  <c r="O256" i="1"/>
  <c r="N256" i="1"/>
  <c r="K256" i="1"/>
  <c r="S255" i="1"/>
  <c r="R255" i="1"/>
  <c r="Q255" i="1"/>
  <c r="O255" i="1"/>
  <c r="N255" i="1"/>
  <c r="K255" i="1"/>
  <c r="S254" i="1"/>
  <c r="R254" i="1"/>
  <c r="Q254" i="1"/>
  <c r="O254" i="1"/>
  <c r="N254" i="1"/>
  <c r="K254" i="1"/>
  <c r="S253" i="1"/>
  <c r="R253" i="1"/>
  <c r="Q253" i="1"/>
  <c r="O253" i="1"/>
  <c r="N253" i="1"/>
  <c r="K253" i="1"/>
  <c r="S252" i="1"/>
  <c r="R252" i="1"/>
  <c r="Q252" i="1"/>
  <c r="O252" i="1"/>
  <c r="N252" i="1"/>
  <c r="K252" i="1"/>
  <c r="S251" i="1"/>
  <c r="R251" i="1"/>
  <c r="Q251" i="1"/>
  <c r="O251" i="1"/>
  <c r="N251" i="1"/>
  <c r="P251" i="1" s="1"/>
  <c r="K251" i="1"/>
  <c r="S250" i="1"/>
  <c r="R250" i="1"/>
  <c r="Q250" i="1"/>
  <c r="O250" i="1"/>
  <c r="N250" i="1"/>
  <c r="K250" i="1"/>
  <c r="S249" i="1"/>
  <c r="R249" i="1"/>
  <c r="Q249" i="1"/>
  <c r="O249" i="1"/>
  <c r="N249" i="1"/>
  <c r="P249" i="1" s="1"/>
  <c r="K249" i="1"/>
  <c r="S248" i="1"/>
  <c r="R248" i="1"/>
  <c r="Q248" i="1"/>
  <c r="O248" i="1"/>
  <c r="N248" i="1"/>
  <c r="K248" i="1"/>
  <c r="S247" i="1"/>
  <c r="R247" i="1"/>
  <c r="Q247" i="1"/>
  <c r="O247" i="1"/>
  <c r="N247" i="1"/>
  <c r="P247" i="1" s="1"/>
  <c r="K247" i="1"/>
  <c r="S246" i="1"/>
  <c r="R246" i="1"/>
  <c r="Q246" i="1"/>
  <c r="O246" i="1"/>
  <c r="N246" i="1"/>
  <c r="P246" i="1" s="1"/>
  <c r="K246" i="1"/>
  <c r="S245" i="1"/>
  <c r="R245" i="1"/>
  <c r="Q245" i="1"/>
  <c r="O245" i="1"/>
  <c r="N245" i="1"/>
  <c r="K245" i="1"/>
  <c r="S244" i="1"/>
  <c r="R244" i="1"/>
  <c r="Q244" i="1"/>
  <c r="O244" i="1"/>
  <c r="P244" i="1" s="1"/>
  <c r="N244" i="1"/>
  <c r="K244" i="1"/>
  <c r="S243" i="1"/>
  <c r="R243" i="1"/>
  <c r="Q243" i="1"/>
  <c r="O243" i="1"/>
  <c r="N243" i="1"/>
  <c r="K243" i="1"/>
  <c r="S242" i="1"/>
  <c r="R242" i="1"/>
  <c r="Q242" i="1"/>
  <c r="O242" i="1"/>
  <c r="N242" i="1"/>
  <c r="K242" i="1"/>
  <c r="S241" i="1"/>
  <c r="R241" i="1"/>
  <c r="Q241" i="1"/>
  <c r="O241" i="1"/>
  <c r="N241" i="1"/>
  <c r="K241" i="1"/>
  <c r="S240" i="1"/>
  <c r="R240" i="1"/>
  <c r="Q240" i="1"/>
  <c r="O240" i="1"/>
  <c r="N240" i="1"/>
  <c r="K240" i="1"/>
  <c r="S239" i="1"/>
  <c r="R239" i="1"/>
  <c r="Q239" i="1"/>
  <c r="O239" i="1"/>
  <c r="N239" i="1"/>
  <c r="P239" i="1" s="1"/>
  <c r="K239" i="1"/>
  <c r="S238" i="1"/>
  <c r="R238" i="1"/>
  <c r="Q238" i="1"/>
  <c r="O238" i="1"/>
  <c r="P238" i="1" s="1"/>
  <c r="N238" i="1"/>
  <c r="K238" i="1"/>
  <c r="S237" i="1"/>
  <c r="R237" i="1"/>
  <c r="Q237" i="1"/>
  <c r="O237" i="1"/>
  <c r="N237" i="1"/>
  <c r="K237" i="1"/>
  <c r="S236" i="1"/>
  <c r="R236" i="1"/>
  <c r="Q236" i="1"/>
  <c r="O236" i="1"/>
  <c r="N236" i="1"/>
  <c r="K236" i="1"/>
  <c r="S235" i="1"/>
  <c r="R235" i="1"/>
  <c r="Q235" i="1"/>
  <c r="O235" i="1"/>
  <c r="N235" i="1"/>
  <c r="K235" i="1"/>
  <c r="S234" i="1"/>
  <c r="R234" i="1"/>
  <c r="Q234" i="1"/>
  <c r="O234" i="1"/>
  <c r="N234" i="1"/>
  <c r="K234" i="1"/>
  <c r="S233" i="1"/>
  <c r="R233" i="1"/>
  <c r="Q233" i="1"/>
  <c r="O233" i="1"/>
  <c r="N233" i="1"/>
  <c r="K233" i="1"/>
  <c r="S232" i="1"/>
  <c r="R232" i="1"/>
  <c r="Q232" i="1"/>
  <c r="O232" i="1"/>
  <c r="P232" i="1" s="1"/>
  <c r="N232" i="1"/>
  <c r="K232" i="1"/>
  <c r="S231" i="1"/>
  <c r="R231" i="1"/>
  <c r="Q231" i="1"/>
  <c r="O231" i="1"/>
  <c r="O225" i="1" s="1"/>
  <c r="N231" i="1"/>
  <c r="K231" i="1"/>
  <c r="S230" i="1"/>
  <c r="R230" i="1"/>
  <c r="R225" i="1" s="1"/>
  <c r="Q230" i="1"/>
  <c r="O230" i="1"/>
  <c r="N230" i="1"/>
  <c r="P230" i="1"/>
  <c r="K230" i="1"/>
  <c r="S229" i="1"/>
  <c r="R229" i="1"/>
  <c r="Q229" i="1"/>
  <c r="O229" i="1"/>
  <c r="N229" i="1"/>
  <c r="K229" i="1"/>
  <c r="S228" i="1"/>
  <c r="R228" i="1"/>
  <c r="Q228" i="1"/>
  <c r="O228" i="1"/>
  <c r="N228" i="1"/>
  <c r="N225" i="1" s="1"/>
  <c r="K228" i="1"/>
  <c r="S227" i="1"/>
  <c r="R227" i="1"/>
  <c r="Q227" i="1"/>
  <c r="Q225" i="1" s="1"/>
  <c r="O227" i="1"/>
  <c r="N227" i="1"/>
  <c r="K227" i="1"/>
  <c r="B227" i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S226" i="1"/>
  <c r="R226" i="1"/>
  <c r="Q226" i="1"/>
  <c r="O226" i="1"/>
  <c r="N226" i="1"/>
  <c r="K226" i="1"/>
  <c r="I225" i="1"/>
  <c r="H225" i="1"/>
  <c r="R224" i="1"/>
  <c r="Q224" i="1"/>
  <c r="O224" i="1"/>
  <c r="N224" i="1"/>
  <c r="P224" i="1" s="1"/>
  <c r="K224" i="1"/>
  <c r="R223" i="1"/>
  <c r="Q223" i="1"/>
  <c r="O223" i="1"/>
  <c r="N223" i="1"/>
  <c r="K223" i="1"/>
  <c r="R222" i="1"/>
  <c r="Q222" i="1"/>
  <c r="O222" i="1"/>
  <c r="N222" i="1"/>
  <c r="K222" i="1"/>
  <c r="R221" i="1"/>
  <c r="Q221" i="1"/>
  <c r="O221" i="1"/>
  <c r="N221" i="1"/>
  <c r="K221" i="1"/>
  <c r="R220" i="1"/>
  <c r="Q220" i="1"/>
  <c r="O220" i="1"/>
  <c r="N220" i="1"/>
  <c r="K220" i="1"/>
  <c r="R219" i="1"/>
  <c r="Q219" i="1"/>
  <c r="O219" i="1"/>
  <c r="N219" i="1"/>
  <c r="K219" i="1"/>
  <c r="R218" i="1"/>
  <c r="Q218" i="1"/>
  <c r="O218" i="1"/>
  <c r="N218" i="1"/>
  <c r="K218" i="1"/>
  <c r="R217" i="1"/>
  <c r="Q217" i="1"/>
  <c r="O217" i="1"/>
  <c r="N217" i="1"/>
  <c r="K217" i="1"/>
  <c r="R216" i="1"/>
  <c r="Q216" i="1"/>
  <c r="O216" i="1"/>
  <c r="N216" i="1"/>
  <c r="P216" i="1" s="1"/>
  <c r="K216" i="1"/>
  <c r="R215" i="1"/>
  <c r="Q215" i="1"/>
  <c r="O215" i="1"/>
  <c r="N215" i="1"/>
  <c r="P215" i="1" s="1"/>
  <c r="K215" i="1"/>
  <c r="R214" i="1"/>
  <c r="Q214" i="1"/>
  <c r="O214" i="1"/>
  <c r="P214" i="1" s="1"/>
  <c r="N214" i="1"/>
  <c r="K214" i="1"/>
  <c r="R213" i="1"/>
  <c r="Q213" i="1"/>
  <c r="O213" i="1"/>
  <c r="N213" i="1"/>
  <c r="K213" i="1"/>
  <c r="R212" i="1"/>
  <c r="Q212" i="1"/>
  <c r="O212" i="1"/>
  <c r="N212" i="1"/>
  <c r="P212" i="1" s="1"/>
  <c r="K212" i="1"/>
  <c r="R211" i="1"/>
  <c r="Q211" i="1"/>
  <c r="O211" i="1"/>
  <c r="N211" i="1"/>
  <c r="K211" i="1"/>
  <c r="R210" i="1"/>
  <c r="Q210" i="1"/>
  <c r="O210" i="1"/>
  <c r="N210" i="1"/>
  <c r="K210" i="1"/>
  <c r="R209" i="1"/>
  <c r="Q209" i="1"/>
  <c r="O209" i="1"/>
  <c r="N209" i="1"/>
  <c r="P209" i="1"/>
  <c r="K209" i="1"/>
  <c r="R208" i="1"/>
  <c r="Q208" i="1"/>
  <c r="O208" i="1"/>
  <c r="P208" i="1" s="1"/>
  <c r="N208" i="1"/>
  <c r="K208" i="1"/>
  <c r="R207" i="1"/>
  <c r="Q207" i="1"/>
  <c r="O207" i="1"/>
  <c r="N207" i="1"/>
  <c r="P207" i="1" s="1"/>
  <c r="K207" i="1"/>
  <c r="R206" i="1"/>
  <c r="Q206" i="1"/>
  <c r="O206" i="1"/>
  <c r="N206" i="1"/>
  <c r="K206" i="1"/>
  <c r="R205" i="1"/>
  <c r="Q205" i="1"/>
  <c r="O205" i="1"/>
  <c r="N205" i="1"/>
  <c r="P205" i="1" s="1"/>
  <c r="K205" i="1"/>
  <c r="R204" i="1"/>
  <c r="Q204" i="1"/>
  <c r="O204" i="1"/>
  <c r="P204" i="1" s="1"/>
  <c r="N204" i="1"/>
  <c r="K204" i="1"/>
  <c r="R203" i="1"/>
  <c r="Q203" i="1"/>
  <c r="O203" i="1"/>
  <c r="N203" i="1"/>
  <c r="P203" i="1" s="1"/>
  <c r="K203" i="1"/>
  <c r="R202" i="1"/>
  <c r="Q202" i="1"/>
  <c r="O202" i="1"/>
  <c r="N202" i="1"/>
  <c r="K202" i="1"/>
  <c r="R201" i="1"/>
  <c r="Q201" i="1"/>
  <c r="O201" i="1"/>
  <c r="N201" i="1"/>
  <c r="K201" i="1"/>
  <c r="R200" i="1"/>
  <c r="Q200" i="1"/>
  <c r="O200" i="1"/>
  <c r="N200" i="1"/>
  <c r="P200" i="1" s="1"/>
  <c r="K200" i="1"/>
  <c r="R199" i="1"/>
  <c r="Q199" i="1"/>
  <c r="O199" i="1"/>
  <c r="N199" i="1"/>
  <c r="P199" i="1" s="1"/>
  <c r="K199" i="1"/>
  <c r="R198" i="1"/>
  <c r="Q198" i="1"/>
  <c r="O198" i="1"/>
  <c r="N198" i="1"/>
  <c r="K198" i="1"/>
  <c r="R197" i="1"/>
  <c r="Q197" i="1"/>
  <c r="O197" i="1"/>
  <c r="N197" i="1"/>
  <c r="K197" i="1"/>
  <c r="R196" i="1"/>
  <c r="Q196" i="1"/>
  <c r="O196" i="1"/>
  <c r="N196" i="1"/>
  <c r="K196" i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R195" i="1"/>
  <c r="Q195" i="1"/>
  <c r="O195" i="1"/>
  <c r="N195" i="1"/>
  <c r="K195" i="1"/>
  <c r="I194" i="1"/>
  <c r="H194" i="1"/>
  <c r="S193" i="1"/>
  <c r="R193" i="1"/>
  <c r="Q193" i="1"/>
  <c r="O193" i="1"/>
  <c r="N193" i="1"/>
  <c r="P193" i="1" s="1"/>
  <c r="K193" i="1"/>
  <c r="S192" i="1"/>
  <c r="R192" i="1"/>
  <c r="Q192" i="1"/>
  <c r="O192" i="1"/>
  <c r="N192" i="1"/>
  <c r="K192" i="1"/>
  <c r="S191" i="1"/>
  <c r="R191" i="1"/>
  <c r="Q191" i="1"/>
  <c r="O191" i="1"/>
  <c r="N191" i="1"/>
  <c r="K191" i="1"/>
  <c r="S190" i="1"/>
  <c r="R190" i="1"/>
  <c r="Q190" i="1"/>
  <c r="O190" i="1"/>
  <c r="N190" i="1"/>
  <c r="K190" i="1"/>
  <c r="S189" i="1"/>
  <c r="R189" i="1"/>
  <c r="Q189" i="1"/>
  <c r="O189" i="1"/>
  <c r="N189" i="1"/>
  <c r="K189" i="1"/>
  <c r="S188" i="1"/>
  <c r="R188" i="1"/>
  <c r="Q188" i="1"/>
  <c r="O188" i="1"/>
  <c r="N188" i="1"/>
  <c r="K188" i="1"/>
  <c r="S187" i="1"/>
  <c r="R187" i="1"/>
  <c r="Q187" i="1"/>
  <c r="O187" i="1"/>
  <c r="N187" i="1"/>
  <c r="P187" i="1"/>
  <c r="K187" i="1"/>
  <c r="S186" i="1"/>
  <c r="R186" i="1"/>
  <c r="Q186" i="1"/>
  <c r="O186" i="1"/>
  <c r="N186" i="1"/>
  <c r="K186" i="1"/>
  <c r="S185" i="1"/>
  <c r="R185" i="1"/>
  <c r="Q185" i="1"/>
  <c r="O185" i="1"/>
  <c r="N185" i="1"/>
  <c r="P185" i="1" s="1"/>
  <c r="K185" i="1"/>
  <c r="S184" i="1"/>
  <c r="R184" i="1"/>
  <c r="Q184" i="1"/>
  <c r="O184" i="1"/>
  <c r="N184" i="1"/>
  <c r="P184" i="1" s="1"/>
  <c r="K184" i="1"/>
  <c r="S183" i="1"/>
  <c r="R183" i="1"/>
  <c r="Q183" i="1"/>
  <c r="O183" i="1"/>
  <c r="N183" i="1"/>
  <c r="K183" i="1"/>
  <c r="S182" i="1"/>
  <c r="R182" i="1"/>
  <c r="Q182" i="1"/>
  <c r="O182" i="1"/>
  <c r="N182" i="1"/>
  <c r="K182" i="1"/>
  <c r="S181" i="1"/>
  <c r="R181" i="1"/>
  <c r="Q181" i="1"/>
  <c r="O181" i="1"/>
  <c r="N181" i="1"/>
  <c r="P181" i="1" s="1"/>
  <c r="K181" i="1"/>
  <c r="S180" i="1"/>
  <c r="R180" i="1"/>
  <c r="Q180" i="1"/>
  <c r="O180" i="1"/>
  <c r="N180" i="1"/>
  <c r="P180" i="1" s="1"/>
  <c r="K180" i="1"/>
  <c r="S179" i="1"/>
  <c r="R179" i="1"/>
  <c r="Q179" i="1"/>
  <c r="O179" i="1"/>
  <c r="N179" i="1"/>
  <c r="K179" i="1"/>
  <c r="S178" i="1"/>
  <c r="R178" i="1"/>
  <c r="Q178" i="1"/>
  <c r="O178" i="1"/>
  <c r="N178" i="1"/>
  <c r="K178" i="1"/>
  <c r="S177" i="1"/>
  <c r="R177" i="1"/>
  <c r="Q177" i="1"/>
  <c r="O177" i="1"/>
  <c r="N177" i="1"/>
  <c r="K177" i="1"/>
  <c r="S176" i="1"/>
  <c r="R176" i="1"/>
  <c r="Q176" i="1"/>
  <c r="O176" i="1"/>
  <c r="N176" i="1"/>
  <c r="P176" i="1" s="1"/>
  <c r="K176" i="1"/>
  <c r="S175" i="1"/>
  <c r="R175" i="1"/>
  <c r="Q175" i="1"/>
  <c r="O175" i="1"/>
  <c r="N175" i="1"/>
  <c r="P175" i="1" s="1"/>
  <c r="K175" i="1"/>
  <c r="S174" i="1"/>
  <c r="R174" i="1"/>
  <c r="Q174" i="1"/>
  <c r="O174" i="1"/>
  <c r="N174" i="1"/>
  <c r="K174" i="1"/>
  <c r="S173" i="1"/>
  <c r="R173" i="1"/>
  <c r="Q173" i="1"/>
  <c r="O173" i="1"/>
  <c r="N173" i="1"/>
  <c r="P173" i="1"/>
  <c r="K173" i="1"/>
  <c r="S172" i="1"/>
  <c r="R172" i="1"/>
  <c r="Q172" i="1"/>
  <c r="O172" i="1"/>
  <c r="N172" i="1"/>
  <c r="P172" i="1" s="1"/>
  <c r="K172" i="1"/>
  <c r="S171" i="1"/>
  <c r="R171" i="1"/>
  <c r="Q171" i="1"/>
  <c r="O171" i="1"/>
  <c r="N171" i="1"/>
  <c r="K171" i="1"/>
  <c r="S170" i="1"/>
  <c r="R170" i="1"/>
  <c r="Q170" i="1"/>
  <c r="O170" i="1"/>
  <c r="N170" i="1"/>
  <c r="K170" i="1"/>
  <c r="S169" i="1"/>
  <c r="R169" i="1"/>
  <c r="Q169" i="1"/>
  <c r="O169" i="1"/>
  <c r="N169" i="1"/>
  <c r="K169" i="1"/>
  <c r="S168" i="1"/>
  <c r="R168" i="1"/>
  <c r="Q168" i="1"/>
  <c r="O168" i="1"/>
  <c r="N168" i="1"/>
  <c r="K168" i="1"/>
  <c r="S167" i="1"/>
  <c r="R167" i="1"/>
  <c r="Q167" i="1"/>
  <c r="O167" i="1"/>
  <c r="N167" i="1"/>
  <c r="K167" i="1"/>
  <c r="S166" i="1"/>
  <c r="R166" i="1"/>
  <c r="Q166" i="1"/>
  <c r="O166" i="1"/>
  <c r="N166" i="1"/>
  <c r="K166" i="1"/>
  <c r="S165" i="1"/>
  <c r="R165" i="1"/>
  <c r="Q165" i="1"/>
  <c r="O165" i="1"/>
  <c r="N165" i="1"/>
  <c r="K165" i="1"/>
  <c r="S164" i="1"/>
  <c r="R164" i="1"/>
  <c r="Q164" i="1"/>
  <c r="O164" i="1"/>
  <c r="N164" i="1"/>
  <c r="K164" i="1"/>
  <c r="S163" i="1"/>
  <c r="R163" i="1"/>
  <c r="Q163" i="1"/>
  <c r="O163" i="1"/>
  <c r="P163" i="1" s="1"/>
  <c r="N163" i="1"/>
  <c r="K163" i="1"/>
  <c r="S162" i="1"/>
  <c r="R162" i="1"/>
  <c r="Q162" i="1"/>
  <c r="O162" i="1"/>
  <c r="N162" i="1"/>
  <c r="K162" i="1"/>
  <c r="S161" i="1"/>
  <c r="R161" i="1"/>
  <c r="Q161" i="1"/>
  <c r="O161" i="1"/>
  <c r="P161" i="1" s="1"/>
  <c r="N161" i="1"/>
  <c r="K161" i="1"/>
  <c r="S160" i="1"/>
  <c r="R160" i="1"/>
  <c r="Q160" i="1"/>
  <c r="O160" i="1"/>
  <c r="N160" i="1"/>
  <c r="K160" i="1"/>
  <c r="S159" i="1"/>
  <c r="R159" i="1"/>
  <c r="Q159" i="1"/>
  <c r="O159" i="1"/>
  <c r="N159" i="1"/>
  <c r="K159" i="1"/>
  <c r="S158" i="1"/>
  <c r="R158" i="1"/>
  <c r="Q158" i="1"/>
  <c r="O158" i="1"/>
  <c r="N158" i="1"/>
  <c r="K158" i="1"/>
  <c r="S157" i="1"/>
  <c r="R157" i="1"/>
  <c r="Q157" i="1"/>
  <c r="O157" i="1"/>
  <c r="N157" i="1"/>
  <c r="K157" i="1"/>
  <c r="S156" i="1"/>
  <c r="R156" i="1"/>
  <c r="Q156" i="1"/>
  <c r="O156" i="1"/>
  <c r="N156" i="1"/>
  <c r="K156" i="1"/>
  <c r="S155" i="1"/>
  <c r="R155" i="1"/>
  <c r="Q155" i="1"/>
  <c r="O155" i="1"/>
  <c r="N155" i="1"/>
  <c r="K155" i="1"/>
  <c r="S154" i="1"/>
  <c r="R154" i="1"/>
  <c r="Q154" i="1"/>
  <c r="O154" i="1"/>
  <c r="N154" i="1"/>
  <c r="K154" i="1"/>
  <c r="S153" i="1"/>
  <c r="R153" i="1"/>
  <c r="Q153" i="1"/>
  <c r="O153" i="1"/>
  <c r="P153" i="1" s="1"/>
  <c r="N153" i="1"/>
  <c r="K153" i="1"/>
  <c r="S152" i="1"/>
  <c r="R152" i="1"/>
  <c r="Q152" i="1"/>
  <c r="O152" i="1"/>
  <c r="P152" i="1" s="1"/>
  <c r="N152" i="1"/>
  <c r="K152" i="1"/>
  <c r="B152" i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S151" i="1"/>
  <c r="R151" i="1"/>
  <c r="Q151" i="1"/>
  <c r="Q150" i="1" s="1"/>
  <c r="O151" i="1"/>
  <c r="N151" i="1"/>
  <c r="K151" i="1"/>
  <c r="I150" i="1"/>
  <c r="H150" i="1"/>
  <c r="L150" i="1" s="1"/>
  <c r="R149" i="1"/>
  <c r="Q149" i="1"/>
  <c r="O149" i="1"/>
  <c r="N149" i="1"/>
  <c r="K149" i="1"/>
  <c r="R148" i="1"/>
  <c r="Q148" i="1"/>
  <c r="O148" i="1"/>
  <c r="N148" i="1"/>
  <c r="K148" i="1"/>
  <c r="R147" i="1"/>
  <c r="Q147" i="1"/>
  <c r="O147" i="1"/>
  <c r="N147" i="1"/>
  <c r="K147" i="1"/>
  <c r="R146" i="1"/>
  <c r="Q146" i="1"/>
  <c r="O146" i="1"/>
  <c r="N146" i="1"/>
  <c r="P146" i="1" s="1"/>
  <c r="K146" i="1"/>
  <c r="R145" i="1"/>
  <c r="Q145" i="1"/>
  <c r="O145" i="1"/>
  <c r="N145" i="1"/>
  <c r="K145" i="1"/>
  <c r="R144" i="1"/>
  <c r="Q144" i="1"/>
  <c r="O144" i="1"/>
  <c r="N144" i="1"/>
  <c r="K144" i="1"/>
  <c r="R143" i="1"/>
  <c r="Q143" i="1"/>
  <c r="O143" i="1"/>
  <c r="N143" i="1"/>
  <c r="K143" i="1"/>
  <c r="R142" i="1"/>
  <c r="Q142" i="1"/>
  <c r="O142" i="1"/>
  <c r="N142" i="1"/>
  <c r="K142" i="1"/>
  <c r="R141" i="1"/>
  <c r="Q141" i="1"/>
  <c r="O141" i="1"/>
  <c r="P141" i="1" s="1"/>
  <c r="N141" i="1"/>
  <c r="K141" i="1"/>
  <c r="R140" i="1"/>
  <c r="Q140" i="1"/>
  <c r="O140" i="1"/>
  <c r="N140" i="1"/>
  <c r="K140" i="1"/>
  <c r="R139" i="1"/>
  <c r="Q139" i="1"/>
  <c r="O139" i="1"/>
  <c r="N139" i="1"/>
  <c r="K139" i="1"/>
  <c r="R138" i="1"/>
  <c r="Q138" i="1"/>
  <c r="O138" i="1"/>
  <c r="N138" i="1"/>
  <c r="P138" i="1" s="1"/>
  <c r="K138" i="1"/>
  <c r="R137" i="1"/>
  <c r="Q137" i="1"/>
  <c r="O137" i="1"/>
  <c r="N137" i="1"/>
  <c r="K137" i="1"/>
  <c r="R136" i="1"/>
  <c r="Q136" i="1"/>
  <c r="O136" i="1"/>
  <c r="N136" i="1"/>
  <c r="K136" i="1"/>
  <c r="R135" i="1"/>
  <c r="Q135" i="1"/>
  <c r="O135" i="1"/>
  <c r="N135" i="1"/>
  <c r="K135" i="1"/>
  <c r="R134" i="1"/>
  <c r="Q134" i="1"/>
  <c r="O134" i="1"/>
  <c r="N134" i="1"/>
  <c r="P134" i="1" s="1"/>
  <c r="K134" i="1"/>
  <c r="R133" i="1"/>
  <c r="Q133" i="1"/>
  <c r="O133" i="1"/>
  <c r="P133" i="1" s="1"/>
  <c r="N133" i="1"/>
  <c r="K133" i="1"/>
  <c r="R132" i="1"/>
  <c r="Q132" i="1"/>
  <c r="Q122" i="1" s="1"/>
  <c r="O132" i="1"/>
  <c r="N132" i="1"/>
  <c r="K132" i="1"/>
  <c r="R131" i="1"/>
  <c r="Q131" i="1"/>
  <c r="O131" i="1"/>
  <c r="N131" i="1"/>
  <c r="K131" i="1"/>
  <c r="R130" i="1"/>
  <c r="Q130" i="1"/>
  <c r="O130" i="1"/>
  <c r="N130" i="1"/>
  <c r="P130" i="1" s="1"/>
  <c r="K130" i="1"/>
  <c r="R129" i="1"/>
  <c r="Q129" i="1"/>
  <c r="O129" i="1"/>
  <c r="N129" i="1"/>
  <c r="K129" i="1"/>
  <c r="R128" i="1"/>
  <c r="Q128" i="1"/>
  <c r="O128" i="1"/>
  <c r="N128" i="1"/>
  <c r="K128" i="1"/>
  <c r="R127" i="1"/>
  <c r="Q127" i="1"/>
  <c r="O127" i="1"/>
  <c r="N127" i="1"/>
  <c r="P127" i="1" s="1"/>
  <c r="K127" i="1"/>
  <c r="R126" i="1"/>
  <c r="Q126" i="1"/>
  <c r="O126" i="1"/>
  <c r="N126" i="1"/>
  <c r="K126" i="1"/>
  <c r="R125" i="1"/>
  <c r="Q125" i="1"/>
  <c r="O125" i="1"/>
  <c r="N125" i="1"/>
  <c r="K125" i="1"/>
  <c r="R124" i="1"/>
  <c r="Q124" i="1"/>
  <c r="O124" i="1"/>
  <c r="N124" i="1"/>
  <c r="P124" i="1" s="1"/>
  <c r="K124" i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R123" i="1"/>
  <c r="Q123" i="1"/>
  <c r="O123" i="1"/>
  <c r="N123" i="1"/>
  <c r="K123" i="1"/>
  <c r="I122" i="1"/>
  <c r="H122" i="1"/>
  <c r="R121" i="1"/>
  <c r="Q121" i="1"/>
  <c r="O121" i="1"/>
  <c r="N121" i="1"/>
  <c r="K121" i="1"/>
  <c r="R120" i="1"/>
  <c r="Q120" i="1"/>
  <c r="O120" i="1"/>
  <c r="N120" i="1"/>
  <c r="K120" i="1"/>
  <c r="R119" i="1"/>
  <c r="Q119" i="1"/>
  <c r="O119" i="1"/>
  <c r="N119" i="1"/>
  <c r="K119" i="1"/>
  <c r="R118" i="1"/>
  <c r="Q118" i="1"/>
  <c r="O118" i="1"/>
  <c r="N118" i="1"/>
  <c r="K118" i="1"/>
  <c r="R117" i="1"/>
  <c r="Q117" i="1"/>
  <c r="O117" i="1"/>
  <c r="N117" i="1"/>
  <c r="K117" i="1"/>
  <c r="R116" i="1"/>
  <c r="Q116" i="1"/>
  <c r="O116" i="1"/>
  <c r="N116" i="1"/>
  <c r="K116" i="1"/>
  <c r="R115" i="1"/>
  <c r="Q115" i="1"/>
  <c r="O115" i="1"/>
  <c r="N115" i="1"/>
  <c r="K115" i="1"/>
  <c r="R114" i="1"/>
  <c r="Q114" i="1"/>
  <c r="O114" i="1"/>
  <c r="N114" i="1"/>
  <c r="K114" i="1"/>
  <c r="R113" i="1"/>
  <c r="Q113" i="1"/>
  <c r="O113" i="1"/>
  <c r="N113" i="1"/>
  <c r="K113" i="1"/>
  <c r="R112" i="1"/>
  <c r="Q112" i="1"/>
  <c r="O112" i="1"/>
  <c r="N112" i="1"/>
  <c r="K112" i="1"/>
  <c r="R111" i="1"/>
  <c r="Q111" i="1"/>
  <c r="O111" i="1"/>
  <c r="N111" i="1"/>
  <c r="P111" i="1" s="1"/>
  <c r="K111" i="1"/>
  <c r="R110" i="1"/>
  <c r="Q110" i="1"/>
  <c r="O110" i="1"/>
  <c r="N110" i="1"/>
  <c r="K110" i="1"/>
  <c r="R109" i="1"/>
  <c r="Q109" i="1"/>
  <c r="O109" i="1"/>
  <c r="N109" i="1"/>
  <c r="P109" i="1" s="1"/>
  <c r="K109" i="1"/>
  <c r="R108" i="1"/>
  <c r="Q108" i="1"/>
  <c r="O108" i="1"/>
  <c r="N108" i="1"/>
  <c r="P108" i="1" s="1"/>
  <c r="K108" i="1"/>
  <c r="R107" i="1"/>
  <c r="Q107" i="1"/>
  <c r="O107" i="1"/>
  <c r="P107" i="1" s="1"/>
  <c r="N107" i="1"/>
  <c r="K107" i="1"/>
  <c r="R106" i="1"/>
  <c r="Q106" i="1"/>
  <c r="O106" i="1"/>
  <c r="N106" i="1"/>
  <c r="K106" i="1"/>
  <c r="R105" i="1"/>
  <c r="Q105" i="1"/>
  <c r="O105" i="1"/>
  <c r="N105" i="1"/>
  <c r="K105" i="1"/>
  <c r="R104" i="1"/>
  <c r="Q104" i="1"/>
  <c r="O104" i="1"/>
  <c r="N104" i="1"/>
  <c r="K104" i="1"/>
  <c r="R103" i="1"/>
  <c r="Q103" i="1"/>
  <c r="O103" i="1"/>
  <c r="P103" i="1" s="1"/>
  <c r="N103" i="1"/>
  <c r="K103" i="1"/>
  <c r="R102" i="1"/>
  <c r="Q102" i="1"/>
  <c r="O102" i="1"/>
  <c r="N102" i="1"/>
  <c r="K102" i="1"/>
  <c r="R101" i="1"/>
  <c r="Q101" i="1"/>
  <c r="O101" i="1"/>
  <c r="N101" i="1"/>
  <c r="K101" i="1"/>
  <c r="R100" i="1"/>
  <c r="Q100" i="1"/>
  <c r="O100" i="1"/>
  <c r="N100" i="1"/>
  <c r="P100" i="1" s="1"/>
  <c r="K100" i="1"/>
  <c r="R99" i="1"/>
  <c r="Q99" i="1"/>
  <c r="O99" i="1"/>
  <c r="P99" i="1" s="1"/>
  <c r="N99" i="1"/>
  <c r="K99" i="1"/>
  <c r="R98" i="1"/>
  <c r="Q98" i="1"/>
  <c r="O98" i="1"/>
  <c r="N98" i="1"/>
  <c r="K98" i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R97" i="1"/>
  <c r="Q97" i="1"/>
  <c r="O97" i="1"/>
  <c r="N97" i="1"/>
  <c r="P97" i="1" s="1"/>
  <c r="K97" i="1"/>
  <c r="I96" i="1"/>
  <c r="H96" i="1"/>
  <c r="R95" i="1"/>
  <c r="Q95" i="1"/>
  <c r="O95" i="1"/>
  <c r="N95" i="1"/>
  <c r="K95" i="1"/>
  <c r="R94" i="1"/>
  <c r="Q94" i="1"/>
  <c r="O94" i="1"/>
  <c r="N94" i="1"/>
  <c r="K94" i="1"/>
  <c r="R93" i="1"/>
  <c r="Q93" i="1"/>
  <c r="O93" i="1"/>
  <c r="N93" i="1"/>
  <c r="K93" i="1"/>
  <c r="R92" i="1"/>
  <c r="Q92" i="1"/>
  <c r="O92" i="1"/>
  <c r="N92" i="1"/>
  <c r="K92" i="1"/>
  <c r="R91" i="1"/>
  <c r="Q91" i="1"/>
  <c r="O91" i="1"/>
  <c r="N91" i="1"/>
  <c r="K91" i="1"/>
  <c r="R90" i="1"/>
  <c r="Q90" i="1"/>
  <c r="O90" i="1"/>
  <c r="N90" i="1"/>
  <c r="P90" i="1" s="1"/>
  <c r="K90" i="1"/>
  <c r="R89" i="1"/>
  <c r="Q89" i="1"/>
  <c r="O89" i="1"/>
  <c r="N89" i="1"/>
  <c r="K89" i="1"/>
  <c r="R88" i="1"/>
  <c r="Q88" i="1"/>
  <c r="O88" i="1"/>
  <c r="N88" i="1"/>
  <c r="K88" i="1"/>
  <c r="R87" i="1"/>
  <c r="Q87" i="1"/>
  <c r="O87" i="1"/>
  <c r="N87" i="1"/>
  <c r="P87" i="1" s="1"/>
  <c r="K87" i="1"/>
  <c r="R86" i="1"/>
  <c r="Q86" i="1"/>
  <c r="O86" i="1"/>
  <c r="N86" i="1"/>
  <c r="K86" i="1"/>
  <c r="R85" i="1"/>
  <c r="Q85" i="1"/>
  <c r="O85" i="1"/>
  <c r="N85" i="1"/>
  <c r="K85" i="1"/>
  <c r="R84" i="1"/>
  <c r="Q84" i="1"/>
  <c r="O84" i="1"/>
  <c r="N84" i="1"/>
  <c r="K84" i="1"/>
  <c r="R83" i="1"/>
  <c r="Q83" i="1"/>
  <c r="O83" i="1"/>
  <c r="N83" i="1"/>
  <c r="P83" i="1" s="1"/>
  <c r="K83" i="1"/>
  <c r="R82" i="1"/>
  <c r="Q82" i="1"/>
  <c r="O82" i="1"/>
  <c r="N82" i="1"/>
  <c r="P82" i="1" s="1"/>
  <c r="K82" i="1"/>
  <c r="R81" i="1"/>
  <c r="Q81" i="1"/>
  <c r="O81" i="1"/>
  <c r="N81" i="1"/>
  <c r="K81" i="1"/>
  <c r="R80" i="1"/>
  <c r="Q80" i="1"/>
  <c r="O80" i="1"/>
  <c r="N80" i="1"/>
  <c r="K80" i="1"/>
  <c r="R79" i="1"/>
  <c r="Q79" i="1"/>
  <c r="O79" i="1"/>
  <c r="N79" i="1"/>
  <c r="P79" i="1" s="1"/>
  <c r="K79" i="1"/>
  <c r="R78" i="1"/>
  <c r="Q78" i="1"/>
  <c r="O78" i="1"/>
  <c r="N78" i="1"/>
  <c r="N68" i="1" s="1"/>
  <c r="K78" i="1"/>
  <c r="R77" i="1"/>
  <c r="Q77" i="1"/>
  <c r="O77" i="1"/>
  <c r="P77" i="1" s="1"/>
  <c r="N77" i="1"/>
  <c r="K77" i="1"/>
  <c r="R76" i="1"/>
  <c r="Q76" i="1"/>
  <c r="O76" i="1"/>
  <c r="P76" i="1" s="1"/>
  <c r="N76" i="1"/>
  <c r="K76" i="1"/>
  <c r="R75" i="1"/>
  <c r="Q75" i="1"/>
  <c r="O75" i="1"/>
  <c r="N75" i="1"/>
  <c r="P75" i="1" s="1"/>
  <c r="K75" i="1"/>
  <c r="R74" i="1"/>
  <c r="Q74" i="1"/>
  <c r="O74" i="1"/>
  <c r="N74" i="1"/>
  <c r="K74" i="1"/>
  <c r="R73" i="1"/>
  <c r="Q73" i="1"/>
  <c r="O73" i="1"/>
  <c r="N73" i="1"/>
  <c r="K73" i="1"/>
  <c r="R72" i="1"/>
  <c r="Q72" i="1"/>
  <c r="O72" i="1"/>
  <c r="N72" i="1"/>
  <c r="P72" i="1"/>
  <c r="K72" i="1"/>
  <c r="R71" i="1"/>
  <c r="Q71" i="1"/>
  <c r="O71" i="1"/>
  <c r="N71" i="1"/>
  <c r="K71" i="1"/>
  <c r="R70" i="1"/>
  <c r="Q70" i="1"/>
  <c r="O70" i="1"/>
  <c r="N70" i="1"/>
  <c r="K70" i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R69" i="1"/>
  <c r="Q69" i="1"/>
  <c r="O69" i="1"/>
  <c r="N69" i="1"/>
  <c r="K69" i="1"/>
  <c r="I68" i="1"/>
  <c r="H68" i="1"/>
  <c r="R67" i="1"/>
  <c r="Q67" i="1"/>
  <c r="O67" i="1"/>
  <c r="N67" i="1"/>
  <c r="K67" i="1"/>
  <c r="R66" i="1"/>
  <c r="Q66" i="1"/>
  <c r="O66" i="1"/>
  <c r="N66" i="1"/>
  <c r="K66" i="1"/>
  <c r="R65" i="1"/>
  <c r="Q65" i="1"/>
  <c r="O65" i="1"/>
  <c r="N65" i="1"/>
  <c r="K65" i="1"/>
  <c r="R64" i="1"/>
  <c r="Q64" i="1"/>
  <c r="O64" i="1"/>
  <c r="N64" i="1"/>
  <c r="P64" i="1" s="1"/>
  <c r="K64" i="1"/>
  <c r="R63" i="1"/>
  <c r="Q63" i="1"/>
  <c r="O63" i="1"/>
  <c r="N63" i="1"/>
  <c r="K63" i="1"/>
  <c r="R62" i="1"/>
  <c r="Q62" i="1"/>
  <c r="O62" i="1"/>
  <c r="N62" i="1"/>
  <c r="K62" i="1"/>
  <c r="R61" i="1"/>
  <c r="Q61" i="1"/>
  <c r="O61" i="1"/>
  <c r="N61" i="1"/>
  <c r="K61" i="1"/>
  <c r="R60" i="1"/>
  <c r="R59" i="1" s="1"/>
  <c r="Q60" i="1"/>
  <c r="O60" i="1"/>
  <c r="N60" i="1"/>
  <c r="K60" i="1"/>
  <c r="B60" i="1"/>
  <c r="B61" i="1" s="1"/>
  <c r="B62" i="1" s="1"/>
  <c r="B63" i="1" s="1"/>
  <c r="B64" i="1" s="1"/>
  <c r="B65" i="1" s="1"/>
  <c r="B66" i="1" s="1"/>
  <c r="B67" i="1" s="1"/>
  <c r="I59" i="1"/>
  <c r="H59" i="1"/>
  <c r="R58" i="1"/>
  <c r="Q58" i="1"/>
  <c r="O58" i="1"/>
  <c r="N58" i="1"/>
  <c r="K58" i="1"/>
  <c r="R57" i="1"/>
  <c r="Q57" i="1"/>
  <c r="O57" i="1"/>
  <c r="N57" i="1"/>
  <c r="K57" i="1"/>
  <c r="R56" i="1"/>
  <c r="Q56" i="1"/>
  <c r="O56" i="1"/>
  <c r="N56" i="1"/>
  <c r="K56" i="1"/>
  <c r="R55" i="1"/>
  <c r="Q55" i="1"/>
  <c r="O55" i="1"/>
  <c r="N55" i="1"/>
  <c r="P55" i="1" s="1"/>
  <c r="K55" i="1"/>
  <c r="R54" i="1"/>
  <c r="Q54" i="1"/>
  <c r="O54" i="1"/>
  <c r="P54" i="1" s="1"/>
  <c r="P47" i="1" s="1"/>
  <c r="N54" i="1"/>
  <c r="K54" i="1"/>
  <c r="R53" i="1"/>
  <c r="Q53" i="1"/>
  <c r="O53" i="1"/>
  <c r="N53" i="1"/>
  <c r="K53" i="1"/>
  <c r="R52" i="1"/>
  <c r="Q52" i="1"/>
  <c r="O52" i="1"/>
  <c r="N52" i="1"/>
  <c r="K52" i="1"/>
  <c r="R51" i="1"/>
  <c r="Q51" i="1"/>
  <c r="O51" i="1"/>
  <c r="N51" i="1"/>
  <c r="P51" i="1" s="1"/>
  <c r="K51" i="1"/>
  <c r="R50" i="1"/>
  <c r="Q50" i="1"/>
  <c r="O50" i="1"/>
  <c r="P50" i="1" s="1"/>
  <c r="N50" i="1"/>
  <c r="K50" i="1"/>
  <c r="R49" i="1"/>
  <c r="Q49" i="1"/>
  <c r="Q47" i="1" s="1"/>
  <c r="O49" i="1"/>
  <c r="N49" i="1"/>
  <c r="K49" i="1"/>
  <c r="R48" i="1"/>
  <c r="R47" i="1" s="1"/>
  <c r="Q48" i="1"/>
  <c r="O48" i="1"/>
  <c r="N48" i="1"/>
  <c r="K48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I47" i="1"/>
  <c r="H47" i="1"/>
  <c r="R46" i="1"/>
  <c r="Q46" i="1"/>
  <c r="O46" i="1"/>
  <c r="N46" i="1"/>
  <c r="K46" i="1"/>
  <c r="L46" i="1" s="1"/>
  <c r="R45" i="1"/>
  <c r="Q45" i="1"/>
  <c r="O45" i="1"/>
  <c r="P45" i="1" s="1"/>
  <c r="N45" i="1"/>
  <c r="K45" i="1"/>
  <c r="L45" i="1" s="1"/>
  <c r="R44" i="1"/>
  <c r="Q44" i="1"/>
  <c r="O44" i="1"/>
  <c r="N44" i="1"/>
  <c r="K44" i="1"/>
  <c r="L44" i="1" s="1"/>
  <c r="R43" i="1"/>
  <c r="Q43" i="1"/>
  <c r="O43" i="1"/>
  <c r="N43" i="1"/>
  <c r="P43" i="1" s="1"/>
  <c r="K43" i="1"/>
  <c r="L43" i="1" s="1"/>
  <c r="R42" i="1"/>
  <c r="Q42" i="1"/>
  <c r="O42" i="1"/>
  <c r="N42" i="1"/>
  <c r="K42" i="1"/>
  <c r="L42" i="1" s="1"/>
  <c r="R41" i="1"/>
  <c r="Q41" i="1"/>
  <c r="O41" i="1"/>
  <c r="N41" i="1"/>
  <c r="K41" i="1"/>
  <c r="L41" i="1" s="1"/>
  <c r="R40" i="1"/>
  <c r="Q40" i="1"/>
  <c r="O40" i="1"/>
  <c r="P40" i="1" s="1"/>
  <c r="N40" i="1"/>
  <c r="K40" i="1"/>
  <c r="L40" i="1"/>
  <c r="R39" i="1"/>
  <c r="Q39" i="1"/>
  <c r="O39" i="1"/>
  <c r="N39" i="1"/>
  <c r="P39" i="1" s="1"/>
  <c r="K39" i="1"/>
  <c r="L39" i="1" s="1"/>
  <c r="R38" i="1"/>
  <c r="Q38" i="1"/>
  <c r="O38" i="1"/>
  <c r="N38" i="1"/>
  <c r="P38" i="1" s="1"/>
  <c r="K38" i="1"/>
  <c r="L38" i="1" s="1"/>
  <c r="R37" i="1"/>
  <c r="Q37" i="1"/>
  <c r="O37" i="1"/>
  <c r="P37" i="1" s="1"/>
  <c r="N37" i="1"/>
  <c r="K37" i="1"/>
  <c r="L37" i="1" s="1"/>
  <c r="R36" i="1"/>
  <c r="Q36" i="1"/>
  <c r="O36" i="1"/>
  <c r="N36" i="1"/>
  <c r="P36" i="1" s="1"/>
  <c r="K36" i="1"/>
  <c r="L36" i="1" s="1"/>
  <c r="R35" i="1"/>
  <c r="Q35" i="1"/>
  <c r="O35" i="1"/>
  <c r="N35" i="1"/>
  <c r="P35" i="1" s="1"/>
  <c r="K35" i="1"/>
  <c r="L35" i="1" s="1"/>
  <c r="R34" i="1"/>
  <c r="Q34" i="1"/>
  <c r="O34" i="1"/>
  <c r="N34" i="1"/>
  <c r="P34" i="1"/>
  <c r="K34" i="1"/>
  <c r="L34" i="1" s="1"/>
  <c r="R33" i="1"/>
  <c r="Q33" i="1"/>
  <c r="O33" i="1"/>
  <c r="P33" i="1" s="1"/>
  <c r="N33" i="1"/>
  <c r="K33" i="1"/>
  <c r="L33" i="1"/>
  <c r="R32" i="1"/>
  <c r="Q32" i="1"/>
  <c r="O32" i="1"/>
  <c r="N32" i="1"/>
  <c r="P32" i="1" s="1"/>
  <c r="K32" i="1"/>
  <c r="L32" i="1" s="1"/>
  <c r="R31" i="1"/>
  <c r="Q31" i="1"/>
  <c r="O31" i="1"/>
  <c r="N31" i="1"/>
  <c r="P31" i="1" s="1"/>
  <c r="K31" i="1"/>
  <c r="L31" i="1" s="1"/>
  <c r="R30" i="1"/>
  <c r="Q30" i="1"/>
  <c r="O30" i="1"/>
  <c r="N30" i="1"/>
  <c r="P30" i="1" s="1"/>
  <c r="K30" i="1"/>
  <c r="L30" i="1" s="1"/>
  <c r="R29" i="1"/>
  <c r="Q29" i="1"/>
  <c r="O29" i="1"/>
  <c r="N29" i="1"/>
  <c r="K29" i="1"/>
  <c r="L29" i="1" s="1"/>
  <c r="R28" i="1"/>
  <c r="Q28" i="1"/>
  <c r="O28" i="1"/>
  <c r="N28" i="1"/>
  <c r="K28" i="1"/>
  <c r="L28" i="1" s="1"/>
  <c r="R27" i="1"/>
  <c r="Q27" i="1"/>
  <c r="O27" i="1"/>
  <c r="N27" i="1"/>
  <c r="K27" i="1"/>
  <c r="L27" i="1" s="1"/>
  <c r="R26" i="1"/>
  <c r="Q26" i="1"/>
  <c r="O26" i="1"/>
  <c r="N26" i="1"/>
  <c r="K26" i="1"/>
  <c r="L26" i="1" s="1"/>
  <c r="R25" i="1"/>
  <c r="Q25" i="1"/>
  <c r="O25" i="1"/>
  <c r="N25" i="1"/>
  <c r="K25" i="1"/>
  <c r="L25" i="1" s="1"/>
  <c r="R24" i="1"/>
  <c r="Q24" i="1"/>
  <c r="O24" i="1"/>
  <c r="N24" i="1"/>
  <c r="K24" i="1"/>
  <c r="L24" i="1" s="1"/>
  <c r="R23" i="1"/>
  <c r="Q23" i="1"/>
  <c r="O23" i="1"/>
  <c r="N23" i="1"/>
  <c r="K23" i="1"/>
  <c r="L23" i="1" s="1"/>
  <c r="R22" i="1"/>
  <c r="Q22" i="1"/>
  <c r="O22" i="1"/>
  <c r="P22" i="1" s="1"/>
  <c r="N22" i="1"/>
  <c r="K22" i="1"/>
  <c r="L22" i="1" s="1"/>
  <c r="R21" i="1"/>
  <c r="Q21" i="1"/>
  <c r="O21" i="1"/>
  <c r="P21" i="1" s="1"/>
  <c r="N21" i="1"/>
  <c r="K21" i="1"/>
  <c r="L21" i="1" s="1"/>
  <c r="R20" i="1"/>
  <c r="Q20" i="1"/>
  <c r="O20" i="1"/>
  <c r="N20" i="1"/>
  <c r="P20" i="1" s="1"/>
  <c r="K20" i="1"/>
  <c r="L20" i="1" s="1"/>
  <c r="R19" i="1"/>
  <c r="Q19" i="1"/>
  <c r="O19" i="1"/>
  <c r="N19" i="1"/>
  <c r="K19" i="1"/>
  <c r="L19" i="1" s="1"/>
  <c r="R18" i="1"/>
  <c r="Q18" i="1"/>
  <c r="O18" i="1"/>
  <c r="N18" i="1"/>
  <c r="K18" i="1"/>
  <c r="L18" i="1" s="1"/>
  <c r="R17" i="1"/>
  <c r="Q17" i="1"/>
  <c r="O17" i="1"/>
  <c r="N17" i="1"/>
  <c r="P17" i="1" s="1"/>
  <c r="K17" i="1"/>
  <c r="L17" i="1" s="1"/>
  <c r="R16" i="1"/>
  <c r="Q16" i="1"/>
  <c r="O16" i="1"/>
  <c r="N16" i="1"/>
  <c r="K16" i="1"/>
  <c r="L16" i="1" s="1"/>
  <c r="R15" i="1"/>
  <c r="Q15" i="1"/>
  <c r="O15" i="1"/>
  <c r="N15" i="1"/>
  <c r="K15" i="1"/>
  <c r="L15" i="1" s="1"/>
  <c r="R14" i="1"/>
  <c r="Q14" i="1"/>
  <c r="O14" i="1"/>
  <c r="N14" i="1"/>
  <c r="P14" i="1" s="1"/>
  <c r="K14" i="1"/>
  <c r="L14" i="1" s="1"/>
  <c r="R13" i="1"/>
  <c r="Q13" i="1"/>
  <c r="O13" i="1"/>
  <c r="N13" i="1"/>
  <c r="K13" i="1"/>
  <c r="L13" i="1" s="1"/>
  <c r="R12" i="1"/>
  <c r="Q12" i="1"/>
  <c r="Q9" i="1" s="1"/>
  <c r="O12" i="1"/>
  <c r="N12" i="1"/>
  <c r="P12" i="1" s="1"/>
  <c r="K12" i="1"/>
  <c r="L12" i="1" s="1"/>
  <c r="R11" i="1"/>
  <c r="Q11" i="1"/>
  <c r="O11" i="1"/>
  <c r="N11" i="1"/>
  <c r="K11" i="1"/>
  <c r="L11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/>
  <c r="B46" i="1" s="1"/>
  <c r="R10" i="1"/>
  <c r="R9" i="1" s="1"/>
  <c r="Q10" i="1"/>
  <c r="O10" i="1"/>
  <c r="N10" i="1"/>
  <c r="N9" i="1" s="1"/>
  <c r="K10" i="1"/>
  <c r="L10" i="1"/>
  <c r="I9" i="1"/>
  <c r="H9" i="1"/>
  <c r="H8" i="1" s="1"/>
  <c r="W8" i="1"/>
  <c r="W9" i="1" s="1"/>
  <c r="P58" i="1"/>
  <c r="P307" i="1"/>
  <c r="P658" i="1"/>
  <c r="P662" i="1"/>
  <c r="P412" i="1"/>
  <c r="P420" i="1"/>
  <c r="P434" i="1"/>
  <c r="P438" i="1"/>
  <c r="P446" i="1"/>
  <c r="P450" i="1"/>
  <c r="P454" i="1"/>
  <c r="P462" i="1"/>
  <c r="P465" i="1"/>
  <c r="P568" i="1"/>
  <c r="P572" i="1"/>
  <c r="P576" i="1"/>
  <c r="P580" i="1"/>
  <c r="P584" i="1"/>
  <c r="P645" i="1"/>
  <c r="P590" i="1"/>
  <c r="P594" i="1"/>
  <c r="P596" i="1"/>
  <c r="P94" i="1"/>
  <c r="P479" i="1"/>
  <c r="P487" i="1"/>
  <c r="P598" i="1"/>
  <c r="P604" i="1"/>
  <c r="P606" i="1"/>
  <c r="P610" i="1"/>
  <c r="P29" i="1"/>
  <c r="P73" i="1"/>
  <c r="P93" i="1"/>
  <c r="P110" i="1"/>
  <c r="P114" i="1"/>
  <c r="P235" i="1"/>
  <c r="P243" i="1"/>
  <c r="P245" i="1"/>
  <c r="P253" i="1"/>
  <c r="P255" i="1"/>
  <c r="P355" i="1"/>
  <c r="P381" i="1"/>
  <c r="P402" i="1"/>
  <c r="P418" i="1"/>
  <c r="P513" i="1"/>
  <c r="P517" i="1"/>
  <c r="P527" i="1"/>
  <c r="P531" i="1"/>
  <c r="P535" i="1"/>
  <c r="P539" i="1"/>
  <c r="P545" i="1"/>
  <c r="P549" i="1"/>
  <c r="P557" i="1"/>
  <c r="P565" i="1"/>
  <c r="P567" i="1"/>
  <c r="P591" i="1"/>
  <c r="P593" i="1"/>
  <c r="P597" i="1"/>
  <c r="P601" i="1"/>
  <c r="P605" i="1"/>
  <c r="P633" i="1"/>
  <c r="P643" i="1"/>
  <c r="P600" i="1"/>
  <c r="P608" i="1"/>
  <c r="R587" i="1"/>
  <c r="P11" i="1"/>
  <c r="P44" i="1"/>
  <c r="P62" i="1"/>
  <c r="P26" i="1"/>
  <c r="P42" i="1"/>
  <c r="P69" i="1"/>
  <c r="P104" i="1"/>
  <c r="P112" i="1"/>
  <c r="P116" i="1"/>
  <c r="P120" i="1"/>
  <c r="P123" i="1"/>
  <c r="P142" i="1"/>
  <c r="P201" i="1"/>
  <c r="P221" i="1"/>
  <c r="P263" i="1"/>
  <c r="P267" i="1"/>
  <c r="P271" i="1"/>
  <c r="P275" i="1"/>
  <c r="P283" i="1"/>
  <c r="P287" i="1"/>
  <c r="P291" i="1"/>
  <c r="P297" i="1"/>
  <c r="P305" i="1"/>
  <c r="P340" i="1"/>
  <c r="P352" i="1"/>
  <c r="P356" i="1"/>
  <c r="P387" i="1"/>
  <c r="P391" i="1"/>
  <c r="P399" i="1"/>
  <c r="P403" i="1"/>
  <c r="P407" i="1"/>
  <c r="P415" i="1"/>
  <c r="P419" i="1"/>
  <c r="P433" i="1"/>
  <c r="P437" i="1"/>
  <c r="P441" i="1"/>
  <c r="P449" i="1"/>
  <c r="P453" i="1"/>
  <c r="P457" i="1"/>
  <c r="P461" i="1"/>
  <c r="P473" i="1"/>
  <c r="P501" i="1"/>
  <c r="P521" i="1"/>
  <c r="P546" i="1"/>
  <c r="P614" i="1"/>
  <c r="P623" i="1"/>
  <c r="P627" i="1"/>
  <c r="P648" i="1"/>
  <c r="P665" i="1"/>
  <c r="P571" i="1"/>
  <c r="P575" i="1"/>
  <c r="P579" i="1"/>
  <c r="P620" i="1"/>
  <c r="P624" i="1"/>
  <c r="P628" i="1"/>
  <c r="P632" i="1"/>
  <c r="P198" i="1"/>
  <c r="P202" i="1"/>
  <c r="P371" i="1"/>
  <c r="P375" i="1"/>
  <c r="P379" i="1"/>
  <c r="P609" i="1"/>
  <c r="P611" i="1"/>
  <c r="P615" i="1"/>
  <c r="R150" i="1"/>
  <c r="P227" i="1"/>
  <c r="P241" i="1"/>
  <c r="O368" i="1"/>
  <c r="P428" i="1"/>
  <c r="P472" i="1"/>
  <c r="P495" i="1"/>
  <c r="P499" i="1"/>
  <c r="P500" i="1"/>
  <c r="Q566" i="1"/>
  <c r="P622" i="1"/>
  <c r="P18" i="1"/>
  <c r="P24" i="1"/>
  <c r="P28" i="1"/>
  <c r="P48" i="1"/>
  <c r="R96" i="1"/>
  <c r="P101" i="1"/>
  <c r="P113" i="1"/>
  <c r="P117" i="1"/>
  <c r="P121" i="1"/>
  <c r="P154" i="1"/>
  <c r="P158" i="1"/>
  <c r="P162" i="1"/>
  <c r="P166" i="1"/>
  <c r="P169" i="1"/>
  <c r="P170" i="1"/>
  <c r="P174" i="1"/>
  <c r="P178" i="1"/>
  <c r="P179" i="1"/>
  <c r="P182" i="1"/>
  <c r="P186" i="1"/>
  <c r="P190" i="1"/>
  <c r="P196" i="1"/>
  <c r="P197" i="1"/>
  <c r="P270" i="1"/>
  <c r="P286" i="1"/>
  <c r="P295" i="1"/>
  <c r="R293" i="1"/>
  <c r="P300" i="1"/>
  <c r="P303" i="1"/>
  <c r="P46" i="1"/>
  <c r="P60" i="1"/>
  <c r="P63" i="1"/>
  <c r="P67" i="1"/>
  <c r="P70" i="1"/>
  <c r="P132" i="1"/>
  <c r="P136" i="1"/>
  <c r="P143" i="1"/>
  <c r="P148" i="1"/>
  <c r="P151" i="1"/>
  <c r="P206" i="1"/>
  <c r="P210" i="1"/>
  <c r="P218" i="1"/>
  <c r="P220" i="1"/>
  <c r="P222" i="1"/>
  <c r="P302" i="1"/>
  <c r="P306" i="1"/>
  <c r="P308" i="1"/>
  <c r="P310" i="1"/>
  <c r="P312" i="1"/>
  <c r="P314" i="1"/>
  <c r="P316" i="1"/>
  <c r="P318" i="1"/>
  <c r="P320" i="1"/>
  <c r="P325" i="1"/>
  <c r="P326" i="1"/>
  <c r="P330" i="1"/>
  <c r="P334" i="1"/>
  <c r="P343" i="1"/>
  <c r="P345" i="1"/>
  <c r="P359" i="1"/>
  <c r="P361" i="1"/>
  <c r="P367" i="1"/>
  <c r="P373" i="1"/>
  <c r="P383" i="1"/>
  <c r="P390" i="1"/>
  <c r="P406" i="1"/>
  <c r="P414" i="1"/>
  <c r="P416" i="1"/>
  <c r="P424" i="1"/>
  <c r="P432" i="1"/>
  <c r="P436" i="1"/>
  <c r="P440" i="1"/>
  <c r="P444" i="1"/>
  <c r="P448" i="1"/>
  <c r="P452" i="1"/>
  <c r="P456" i="1"/>
  <c r="P504" i="1"/>
  <c r="P485" i="1"/>
  <c r="P503" i="1"/>
  <c r="P505" i="1"/>
  <c r="P509" i="1"/>
  <c r="P516" i="1"/>
  <c r="P536" i="1"/>
  <c r="P540" i="1"/>
  <c r="Q543" i="1"/>
  <c r="P550" i="1"/>
  <c r="P554" i="1"/>
  <c r="P558" i="1"/>
  <c r="P569" i="1"/>
  <c r="P574" i="1"/>
  <c r="P578" i="1"/>
  <c r="P586" i="1"/>
  <c r="O587" i="1"/>
  <c r="P621" i="1"/>
  <c r="P625" i="1"/>
  <c r="P641" i="1"/>
  <c r="P636" i="1"/>
  <c r="P640" i="1"/>
  <c r="P649" i="1"/>
  <c r="P659" i="1"/>
  <c r="P386" i="1"/>
  <c r="P655" i="1"/>
  <c r="P266" i="1"/>
  <c r="P363" i="1"/>
  <c r="Q422" i="1"/>
  <c r="P617" i="1"/>
  <c r="P294" i="1"/>
  <c r="P423" i="1"/>
  <c r="O474" i="1"/>
  <c r="P520" i="1"/>
  <c r="P49" i="1"/>
  <c r="P53" i="1"/>
  <c r="P57" i="1"/>
  <c r="P80" i="1"/>
  <c r="P88" i="1"/>
  <c r="P115" i="1"/>
  <c r="P119" i="1"/>
  <c r="O338" i="1"/>
  <c r="P347" i="1"/>
  <c r="R566" i="1"/>
  <c r="H474" i="1"/>
  <c r="P494" i="1"/>
  <c r="P261" i="1"/>
  <c r="P269" i="1"/>
  <c r="P277" i="1"/>
  <c r="P342" i="1"/>
  <c r="P350" i="1"/>
  <c r="P358" i="1"/>
  <c r="P370" i="1"/>
  <c r="P374" i="1"/>
  <c r="P378" i="1"/>
  <c r="P478" i="1"/>
  <c r="P482" i="1"/>
  <c r="P486" i="1"/>
  <c r="P502" i="1"/>
  <c r="P588" i="1"/>
  <c r="P369" i="1"/>
  <c r="N368" i="1"/>
  <c r="N258" i="1"/>
  <c r="P354" i="1"/>
  <c r="P362" i="1"/>
  <c r="P389" i="1"/>
  <c r="P413" i="1"/>
  <c r="P417" i="1"/>
  <c r="P421" i="1"/>
  <c r="N492" i="1"/>
  <c r="P492" i="1" s="1"/>
  <c r="N474" i="1"/>
  <c r="Q492" i="1"/>
  <c r="Q474" i="1" s="1"/>
  <c r="N338" i="1"/>
  <c r="O9" i="1"/>
  <c r="O309" i="1"/>
  <c r="P195" i="1"/>
  <c r="O493" i="1"/>
  <c r="O59" i="1"/>
  <c r="P522" i="1"/>
  <c r="P226" i="1"/>
  <c r="N47" i="1"/>
  <c r="R492" i="1"/>
  <c r="R474" i="1" s="1"/>
  <c r="P475" i="1"/>
  <c r="P296" i="1"/>
  <c r="P125" i="1"/>
  <c r="P425" i="1"/>
  <c r="N59" i="1"/>
  <c r="P589" i="1"/>
  <c r="P16" i="1"/>
  <c r="P27" i="1"/>
  <c r="P92" i="1"/>
  <c r="P292" i="1"/>
  <c r="N464" i="1"/>
  <c r="Q493" i="1"/>
  <c r="P23" i="1"/>
  <c r="P135" i="1"/>
  <c r="P223" i="1"/>
  <c r="P250" i="1"/>
  <c r="P284" i="1"/>
  <c r="P581" i="1"/>
  <c r="P353" i="1"/>
  <c r="P435" i="1"/>
  <c r="P525" i="1"/>
  <c r="P541" i="1"/>
  <c r="P556" i="1"/>
  <c r="P52" i="1"/>
  <c r="P56" i="1"/>
  <c r="R258" i="1"/>
  <c r="P233" i="1"/>
  <c r="P240" i="1"/>
  <c r="P242" i="1"/>
  <c r="P252" i="1"/>
  <c r="P254" i="1"/>
  <c r="P262" i="1"/>
  <c r="P447" i="1"/>
  <c r="R464" i="1"/>
  <c r="R493" i="1"/>
  <c r="P510" i="1"/>
  <c r="P534" i="1"/>
  <c r="P548" i="1"/>
  <c r="P583" i="1"/>
  <c r="N587" i="1"/>
  <c r="P638" i="1"/>
  <c r="P442" i="1"/>
  <c r="P483" i="1"/>
  <c r="P532" i="1"/>
  <c r="P577" i="1"/>
  <c r="P631" i="1"/>
  <c r="D79" i="16" l="1"/>
  <c r="N543" i="1"/>
  <c r="P228" i="1"/>
  <c r="O68" i="1"/>
  <c r="O634" i="1"/>
  <c r="N493" i="1"/>
  <c r="P10" i="1"/>
  <c r="O385" i="1"/>
  <c r="N96" i="1"/>
  <c r="P524" i="1"/>
  <c r="P629" i="1"/>
  <c r="P231" i="1"/>
  <c r="O653" i="1"/>
  <c r="I8" i="1"/>
  <c r="P25" i="1"/>
  <c r="P41" i="1"/>
  <c r="O47" i="1"/>
  <c r="N150" i="1"/>
  <c r="P616" i="1"/>
  <c r="O507" i="1"/>
  <c r="P515" i="1"/>
  <c r="P507" i="1" s="1"/>
  <c r="O543" i="1"/>
  <c r="P78" i="1"/>
  <c r="N566" i="1"/>
  <c r="O194" i="1"/>
  <c r="R309" i="1"/>
  <c r="O519" i="1"/>
  <c r="N122" i="1"/>
  <c r="O258" i="1"/>
  <c r="P13" i="1"/>
  <c r="P15" i="1"/>
  <c r="P19" i="1"/>
  <c r="R122" i="1"/>
  <c r="P129" i="1"/>
  <c r="N309" i="1"/>
  <c r="P61" i="1"/>
  <c r="P59" i="1" s="1"/>
  <c r="P65" i="1"/>
  <c r="R68" i="1"/>
  <c r="P84" i="1"/>
  <c r="Q96" i="1"/>
  <c r="P98" i="1"/>
  <c r="P102" i="1"/>
  <c r="P106" i="1"/>
  <c r="O122" i="1"/>
  <c r="P126" i="1"/>
  <c r="P122" i="1" s="1"/>
  <c r="P140" i="1"/>
  <c r="P144" i="1"/>
  <c r="P177" i="1"/>
  <c r="N194" i="1"/>
  <c r="R194" i="1"/>
  <c r="Q293" i="1"/>
  <c r="Q338" i="1"/>
  <c r="R368" i="1"/>
  <c r="Q616" i="1"/>
  <c r="N616" i="1"/>
  <c r="Q59" i="1"/>
  <c r="P66" i="1"/>
  <c r="P71" i="1"/>
  <c r="P74" i="1"/>
  <c r="P81" i="1"/>
  <c r="P85" i="1"/>
  <c r="P89" i="1"/>
  <c r="P118" i="1"/>
  <c r="P137" i="1"/>
  <c r="P145" i="1"/>
  <c r="P149" i="1"/>
  <c r="P155" i="1"/>
  <c r="P150" i="1" s="1"/>
  <c r="P157" i="1"/>
  <c r="P159" i="1"/>
  <c r="P165" i="1"/>
  <c r="P167" i="1"/>
  <c r="P171" i="1"/>
  <c r="P183" i="1"/>
  <c r="P188" i="1"/>
  <c r="P192" i="1"/>
  <c r="P211" i="1"/>
  <c r="P194" i="1" s="1"/>
  <c r="P217" i="1"/>
  <c r="P229" i="1"/>
  <c r="P237" i="1"/>
  <c r="N293" i="1"/>
  <c r="P317" i="1"/>
  <c r="P309" i="1" s="1"/>
  <c r="P327" i="1"/>
  <c r="P328" i="1"/>
  <c r="P332" i="1"/>
  <c r="P335" i="1"/>
  <c r="P366" i="1"/>
  <c r="P392" i="1"/>
  <c r="P396" i="1"/>
  <c r="P408" i="1"/>
  <c r="P431" i="1"/>
  <c r="P445" i="1"/>
  <c r="O464" i="1"/>
  <c r="P490" i="1"/>
  <c r="P497" i="1"/>
  <c r="P498" i="1"/>
  <c r="P493" i="1" s="1"/>
  <c r="P518" i="1"/>
  <c r="P529" i="1"/>
  <c r="P562" i="1"/>
  <c r="Q587" i="1"/>
  <c r="P592" i="1"/>
  <c r="P587" i="1" s="1"/>
  <c r="P599" i="1"/>
  <c r="P618" i="1"/>
  <c r="P650" i="1"/>
  <c r="K12" i="6"/>
  <c r="D12" i="6"/>
  <c r="C12" i="6"/>
  <c r="Q68" i="1"/>
  <c r="P86" i="1"/>
  <c r="P91" i="1"/>
  <c r="P95" i="1"/>
  <c r="O96" i="1"/>
  <c r="P105" i="1"/>
  <c r="P96" i="1" s="1"/>
  <c r="P128" i="1"/>
  <c r="P131" i="1"/>
  <c r="P139" i="1"/>
  <c r="P147" i="1"/>
  <c r="P156" i="1"/>
  <c r="P160" i="1"/>
  <c r="P164" i="1"/>
  <c r="P168" i="1"/>
  <c r="P189" i="1"/>
  <c r="P191" i="1"/>
  <c r="Q194" i="1"/>
  <c r="P213" i="1"/>
  <c r="P219" i="1"/>
  <c r="P234" i="1"/>
  <c r="P236" i="1"/>
  <c r="P225" i="1" s="1"/>
  <c r="P248" i="1"/>
  <c r="P256" i="1"/>
  <c r="Q258" i="1"/>
  <c r="P264" i="1"/>
  <c r="P258" i="1" s="1"/>
  <c r="P265" i="1"/>
  <c r="P273" i="1"/>
  <c r="P279" i="1"/>
  <c r="P285" i="1"/>
  <c r="P289" i="1"/>
  <c r="P304" i="1"/>
  <c r="P293" i="1" s="1"/>
  <c r="P322" i="1"/>
  <c r="P329" i="1"/>
  <c r="P336" i="1"/>
  <c r="P337" i="1"/>
  <c r="P341" i="1"/>
  <c r="P360" i="1"/>
  <c r="P364" i="1"/>
  <c r="P338" i="1" s="1"/>
  <c r="Q368" i="1"/>
  <c r="P377" i="1"/>
  <c r="P368" i="1" s="1"/>
  <c r="P427" i="1"/>
  <c r="P451" i="1"/>
  <c r="P496" i="1"/>
  <c r="P537" i="1"/>
  <c r="P666" i="1"/>
  <c r="P68" i="1"/>
  <c r="O150" i="1"/>
  <c r="P642" i="1"/>
  <c r="Q653" i="1"/>
  <c r="P394" i="1"/>
  <c r="P398" i="1"/>
  <c r="N422" i="1"/>
  <c r="P426" i="1"/>
  <c r="P585" i="1"/>
  <c r="Q634" i="1"/>
  <c r="P639" i="1"/>
  <c r="P634" i="1" s="1"/>
  <c r="R653" i="1"/>
  <c r="R7" i="1" s="1"/>
  <c r="P660" i="1"/>
  <c r="P410" i="1"/>
  <c r="P463" i="1"/>
  <c r="P480" i="1"/>
  <c r="P474" i="1" s="1"/>
  <c r="P489" i="1"/>
  <c r="P538" i="1"/>
  <c r="P560" i="1"/>
  <c r="P543" i="1" s="1"/>
  <c r="P582" i="1"/>
  <c r="P566" i="1" s="1"/>
  <c r="P9" i="1" l="1"/>
  <c r="N7" i="1"/>
  <c r="Q7" i="1"/>
  <c r="O7" i="1"/>
  <c r="P519" i="1"/>
  <c r="P653" i="1"/>
  <c r="P385" i="1"/>
  <c r="P422" i="1"/>
  <c r="P7" i="1" s="1"/>
</calcChain>
</file>

<file path=xl/sharedStrings.xml><?xml version="1.0" encoding="utf-8"?>
<sst xmlns="http://schemas.openxmlformats.org/spreadsheetml/2006/main" count="3458" uniqueCount="1148">
  <si>
    <t>TỔNG HỢP</t>
  </si>
  <si>
    <t>Hiện trạng các đơn vị hành chính cấp xã trên địa bàn tỉnh</t>
  </si>
  <si>
    <t>TT</t>
  </si>
  <si>
    <t>Mã hóa</t>
  </si>
  <si>
    <t>Xã, phường, thị trấn</t>
  </si>
  <si>
    <t>Khu vực miền núi</t>
  </si>
  <si>
    <t>Khu vực đồng bằng</t>
  </si>
  <si>
    <t>Diện tích
(km2)</t>
  </si>
  <si>
    <t>Dân số
(người)</t>
  </si>
  <si>
    <t>Ghi chú</t>
  </si>
  <si>
    <t>Chưa đạt 50% 1 t/chuẩn</t>
  </si>
  <si>
    <t>Đạt cả 2 tiêu chuẩn</t>
  </si>
  <si>
    <t>Chưa đạt 50% cả 2 t/c</t>
  </si>
  <si>
    <t>DT&lt;50</t>
  </si>
  <si>
    <t>DS&lt;50</t>
  </si>
  <si>
    <t>Tổng</t>
  </si>
  <si>
    <t>(1)</t>
  </si>
  <si>
    <t>(2)</t>
  </si>
  <si>
    <t>(3)</t>
  </si>
  <si>
    <t>(4)</t>
  </si>
  <si>
    <t>(5)</t>
  </si>
  <si>
    <t>(6)</t>
  </si>
  <si>
    <t>(7)</t>
  </si>
  <si>
    <t>(8)</t>
  </si>
  <si>
    <t>Cộng toàn tỉnh</t>
  </si>
  <si>
    <t>I</t>
  </si>
  <si>
    <t>Thành phố Thanh Hóa</t>
  </si>
  <si>
    <t>P</t>
  </si>
  <si>
    <t>Phường Hàm Rồng</t>
  </si>
  <si>
    <t>x</t>
  </si>
  <si>
    <t>Phường Đông Thọ</t>
  </si>
  <si>
    <t>Phường Nam Ngạn</t>
  </si>
  <si>
    <t>Phường Trường Thi</t>
  </si>
  <si>
    <t>Phường Điện Biên</t>
  </si>
  <si>
    <t>Phường Phú Sơn</t>
  </si>
  <si>
    <t>Phường Lam Sơn</t>
  </si>
  <si>
    <t>Phường Ba Đình</t>
  </si>
  <si>
    <t>Phường Ngọc Trạo</t>
  </si>
  <si>
    <t>Phường Đông Vệ</t>
  </si>
  <si>
    <t>Phường Đông Sơn</t>
  </si>
  <si>
    <t>Phường Tân Sơn</t>
  </si>
  <si>
    <t>Phường Tào Xuyên</t>
  </si>
  <si>
    <t>Phường An Hoạch</t>
  </si>
  <si>
    <t>Phường Đông Cương</t>
  </si>
  <si>
    <t>Phường Đông Hương</t>
  </si>
  <si>
    <t>Phường Đông Hải</t>
  </si>
  <si>
    <t>Phường Quảng Hưng</t>
  </si>
  <si>
    <t>Phường Quảng Thắng</t>
  </si>
  <si>
    <t>Phường Quảng Thành</t>
  </si>
  <si>
    <t>XĐB</t>
  </si>
  <si>
    <t>Xã Thiệu Vân</t>
  </si>
  <si>
    <t>Xã Thiệu Khánh</t>
  </si>
  <si>
    <t>Xã Thiệu Dương</t>
  </si>
  <si>
    <t>Xã Hoằng Lý</t>
  </si>
  <si>
    <t>Xã Hoằng Long</t>
  </si>
  <si>
    <t>Xã Hoằng Quang</t>
  </si>
  <si>
    <t>Xã Hoằng Đại</t>
  </si>
  <si>
    <t>Xã Hoằng Anh</t>
  </si>
  <si>
    <t>Xã Đông Lĩnh</t>
  </si>
  <si>
    <t>Xã Đông Tân</t>
  </si>
  <si>
    <t>Xã Đông Hưng</t>
  </si>
  <si>
    <t>Xã Đông Vinh</t>
  </si>
  <si>
    <t>Xã Quảng Thịnh</t>
  </si>
  <si>
    <t>Xã Quảng Đông</t>
  </si>
  <si>
    <t>Xã Quảng Cát</t>
  </si>
  <si>
    <t>Xã Quảng Phú</t>
  </si>
  <si>
    <t>Xã Quảng Tâm</t>
  </si>
  <si>
    <t>II</t>
  </si>
  <si>
    <t>Thành phố Sầm Sơn</t>
  </si>
  <si>
    <t>Xã Quảng Minh</t>
  </si>
  <si>
    <t>Xã Quảng Hùng</t>
  </si>
  <si>
    <t>Xã Quảng Đại</t>
  </si>
  <si>
    <t>Phường Quảng Cư</t>
  </si>
  <si>
    <t>Phường Quảng Tiến</t>
  </si>
  <si>
    <t>Phường Trung Sơn</t>
  </si>
  <si>
    <t>Phường Bắc Sơn</t>
  </si>
  <si>
    <t>Phường Trường Sơn</t>
  </si>
  <si>
    <t>Phường Quảng Thọ</t>
  </si>
  <si>
    <t>Phường Quảng Châu</t>
  </si>
  <si>
    <t>Phường Quảng Vinh</t>
  </si>
  <si>
    <t>III</t>
  </si>
  <si>
    <t>Thị xã Bỉm Sơn</t>
  </si>
  <si>
    <t>PMN</t>
  </si>
  <si>
    <t>Xã Quang Trung</t>
  </si>
  <si>
    <t>Xã Hà Lan</t>
  </si>
  <si>
    <t>IV</t>
  </si>
  <si>
    <t>Huyện Nga Sơn</t>
  </si>
  <si>
    <t>Xã Nga Lĩnh</t>
  </si>
  <si>
    <t>Xã Nga Nhân</t>
  </si>
  <si>
    <t>Xã Nga Hưng</t>
  </si>
  <si>
    <t>Xã Nga Mỹ</t>
  </si>
  <si>
    <t>Xã Nga Thạch</t>
  </si>
  <si>
    <t>Xã Nga Yên</t>
  </si>
  <si>
    <t>Xã Nga Văn</t>
  </si>
  <si>
    <t>Thị trấn Nga Sơn</t>
  </si>
  <si>
    <t>Xã Ba Đình</t>
  </si>
  <si>
    <t>Xã Nga Vịnh</t>
  </si>
  <si>
    <t>Xã Nga Thắng</t>
  </si>
  <si>
    <t>Xã Nga Trường</t>
  </si>
  <si>
    <t>Xã Nga Thiện</t>
  </si>
  <si>
    <t>Xã Nga Điền</t>
  </si>
  <si>
    <t>Xã Nga Phú</t>
  </si>
  <si>
    <t>Xã Nga An</t>
  </si>
  <si>
    <t>Xã Nga Thành</t>
  </si>
  <si>
    <t>Xã Nga Giáp</t>
  </si>
  <si>
    <t>Xã Nga Hải</t>
  </si>
  <si>
    <t>Xã Nga Trung</t>
  </si>
  <si>
    <t>Xã Nga Bạch</t>
  </si>
  <si>
    <t>Xã Nga Thanh</t>
  </si>
  <si>
    <t>Xã Nga Thủy</t>
  </si>
  <si>
    <t>Xã Nga Tân</t>
  </si>
  <si>
    <t>Xã Nga Tiến</t>
  </si>
  <si>
    <t>Xã Nga Liên</t>
  </si>
  <si>
    <t>Xã Nga Thái</t>
  </si>
  <si>
    <t>V</t>
  </si>
  <si>
    <t>Huyện Hà Trung</t>
  </si>
  <si>
    <t>Xã Hà Bắc</t>
  </si>
  <si>
    <t>XMN</t>
  </si>
  <si>
    <t>Xã Hà Long</t>
  </si>
  <si>
    <t>Xã Hà Giang</t>
  </si>
  <si>
    <t>Xã Hà Tân</t>
  </si>
  <si>
    <t>Xã Hà Tiến</t>
  </si>
  <si>
    <t>Xã Hà Yên</t>
  </si>
  <si>
    <t>Xã Hà Bình</t>
  </si>
  <si>
    <t>Xã Hà Dương</t>
  </si>
  <si>
    <t>Xã Hà Vân</t>
  </si>
  <si>
    <t>Xã Hà Thanh</t>
  </si>
  <si>
    <t>Xã Hà Vinh</t>
  </si>
  <si>
    <t>Xã Hà Phú</t>
  </si>
  <si>
    <t>Xã Hà Hải</t>
  </si>
  <si>
    <t>Xã Hà Toại</t>
  </si>
  <si>
    <t>Xã Hà Thái</t>
  </si>
  <si>
    <t>Xã Hà Lai</t>
  </si>
  <si>
    <t>Xã Hà Châu</t>
  </si>
  <si>
    <t>Xã Hà Ninh</t>
  </si>
  <si>
    <t>Xã Hà Lâm</t>
  </si>
  <si>
    <t>Xã Hà Phong</t>
  </si>
  <si>
    <t>Thị trấn Hà Trung</t>
  </si>
  <si>
    <t>Xã Hà Ngọc</t>
  </si>
  <si>
    <t>Xã Hà Đông</t>
  </si>
  <si>
    <t>Xã Hà Sơn</t>
  </si>
  <si>
    <t>Xã Hà Lĩnh</t>
  </si>
  <si>
    <t>VI</t>
  </si>
  <si>
    <t>Huyện Hậu Lộc</t>
  </si>
  <si>
    <t>Xã Châu Lộc</t>
  </si>
  <si>
    <t>Xã Triệu Lộc</t>
  </si>
  <si>
    <t>Xã Đại lộc</t>
  </si>
  <si>
    <t>Xã Đồng Lộc</t>
  </si>
  <si>
    <t xml:space="preserve">Xã Thành Lộc </t>
  </si>
  <si>
    <t>Xã Cầu Lộc</t>
  </si>
  <si>
    <t>Xã Tuy Lộc</t>
  </si>
  <si>
    <t>Xã Phong Lộc</t>
  </si>
  <si>
    <t>Xã Tiến Lộc</t>
  </si>
  <si>
    <t>Xã Văn Lộc</t>
  </si>
  <si>
    <t>Xã Thuần Lộc</t>
  </si>
  <si>
    <t>Xã Mỹ Lộc</t>
  </si>
  <si>
    <t>Xã Lộc Tân</t>
  </si>
  <si>
    <t>Xã Lộc Sơn</t>
  </si>
  <si>
    <t>Xã Xuân Lộc</t>
  </si>
  <si>
    <t>Xã Thịnh Lộc</t>
  </si>
  <si>
    <t>Thị trấn Hậu Lộc</t>
  </si>
  <si>
    <t>Xã Liên Lộc</t>
  </si>
  <si>
    <t>Xã Quang lộc</t>
  </si>
  <si>
    <t>Xã Hoa Lộc</t>
  </si>
  <si>
    <t>Xã Phú Lộc</t>
  </si>
  <si>
    <t>Xã Hòa Lộc</t>
  </si>
  <si>
    <t>Xã Minh Lộc</t>
  </si>
  <si>
    <t>Xã Hưng Lộc</t>
  </si>
  <si>
    <t>Xã Ngư Lộc</t>
  </si>
  <si>
    <t>Xã Đa Lộc</t>
  </si>
  <si>
    <t>Xã Hải Lộc</t>
  </si>
  <si>
    <t>VII</t>
  </si>
  <si>
    <t>Huyện Hoằng Hóa</t>
  </si>
  <si>
    <t>Thị trấn Bút Sơn</t>
  </si>
  <si>
    <t>Xã Hoằng Giang</t>
  </si>
  <si>
    <t>Xã Hoằng Xuân</t>
  </si>
  <si>
    <t>Xã Hoằng Khánh</t>
  </si>
  <si>
    <t>Xã Hoằng Phượng</t>
  </si>
  <si>
    <t>Xã Hoằng Phú</t>
  </si>
  <si>
    <t>Xã Hoằng Quỳ</t>
  </si>
  <si>
    <t>Xã Hoằng Kim</t>
  </si>
  <si>
    <t>Xã Hoằng Trung</t>
  </si>
  <si>
    <t>Xã Hoằng Trinh</t>
  </si>
  <si>
    <t>Xã Hoằng Sơn</t>
  </si>
  <si>
    <t>Xã Hoằng Lương</t>
  </si>
  <si>
    <t>Xã Hoằng Xuyên</t>
  </si>
  <si>
    <t>Xã Hoằng Cát</t>
  </si>
  <si>
    <t>Xã Hoằng Khê</t>
  </si>
  <si>
    <t>Xã Hoằng Quý</t>
  </si>
  <si>
    <t>Xã Hoằng Hợp</t>
  </si>
  <si>
    <t>Xã Hoằng Minh</t>
  </si>
  <si>
    <t>Xã Hoằng Phúc</t>
  </si>
  <si>
    <t>Xã Hoằng Đức</t>
  </si>
  <si>
    <t>Xã Hoằng Hà</t>
  </si>
  <si>
    <t>Xã Hoằng Đạt</t>
  </si>
  <si>
    <t>Xã Hoằng Vinh</t>
  </si>
  <si>
    <t>Xã Hoằng Đạo</t>
  </si>
  <si>
    <t>Xã Hoằng Thắng</t>
  </si>
  <si>
    <t>Xã Hoằng Đồng</t>
  </si>
  <si>
    <t>Xã Hoằng Thái</t>
  </si>
  <si>
    <t>Xã Hoằng Thịnh</t>
  </si>
  <si>
    <t>Xã Hoằng Thành</t>
  </si>
  <si>
    <t>Xã Hoằng Lộc</t>
  </si>
  <si>
    <t>Xã Hoằng Trạch</t>
  </si>
  <si>
    <t>Xã Hoằng Phong</t>
  </si>
  <si>
    <t>Xã Hoằng Lưu</t>
  </si>
  <si>
    <t>Xã Hoằng Châu</t>
  </si>
  <si>
    <t>Xã Hoằng Tân</t>
  </si>
  <si>
    <t>Xã Hoằng Yến</t>
  </si>
  <si>
    <t>Xã Hoằng Tiến</t>
  </si>
  <si>
    <t>Xã Hoằng Hải</t>
  </si>
  <si>
    <t>Xã Hoằng Ngọc</t>
  </si>
  <si>
    <t>Xã Hoằng Đông</t>
  </si>
  <si>
    <t>Xã Hoằng Thanh</t>
  </si>
  <si>
    <t>Xã Hoằng Phụ</t>
  </si>
  <si>
    <t>Xã Hoằng Trường</t>
  </si>
  <si>
    <t>VIII</t>
  </si>
  <si>
    <t>Huyện Quảng Xương</t>
  </si>
  <si>
    <t>Xã Quảng Hải</t>
  </si>
  <si>
    <t>Xã Quảng Thái</t>
  </si>
  <si>
    <t>Xã Quảng Lưu</t>
  </si>
  <si>
    <t>Xã Quảng Lợi</t>
  </si>
  <si>
    <t>Xã Quảng Thạch</t>
  </si>
  <si>
    <t>Xã Quảng Nham</t>
  </si>
  <si>
    <t>Xã Quảng Nhân</t>
  </si>
  <si>
    <t>Xã Quảng Lộc</t>
  </si>
  <si>
    <t>Xã Quảng Chính</t>
  </si>
  <si>
    <t>Xã Quảng Trung</t>
  </si>
  <si>
    <t>Xã Quảng Ngọc</t>
  </si>
  <si>
    <t>Xã Quảng Trường</t>
  </si>
  <si>
    <t>Xã Quảng Long</t>
  </si>
  <si>
    <t>Xã Quảng Hòa</t>
  </si>
  <si>
    <t>Xã Quảng Yên</t>
  </si>
  <si>
    <t>Xã Quảng Đức</t>
  </si>
  <si>
    <t>Xã Quảng Ninh</t>
  </si>
  <si>
    <t>Xã Quảng Bình</t>
  </si>
  <si>
    <t>Xã Quảng Phong</t>
  </si>
  <si>
    <t>Xã Quảng Tân</t>
  </si>
  <si>
    <t>Xã Quảng Khê</t>
  </si>
  <si>
    <t>Xã Quảng Giao</t>
  </si>
  <si>
    <t>Xã Quảng Phúc</t>
  </si>
  <si>
    <t>Xã Quảng Vọng</t>
  </si>
  <si>
    <t>Xã Quảng Văn</t>
  </si>
  <si>
    <t>Xã Quảng Hợp</t>
  </si>
  <si>
    <t>Xã Quảng Trạch</t>
  </si>
  <si>
    <t>Xã Quảng Định</t>
  </si>
  <si>
    <t>Xã Quảng Lĩnh</t>
  </si>
  <si>
    <t>Thị trấn Quảng Xương</t>
  </si>
  <si>
    <t>IX</t>
  </si>
  <si>
    <t>Huyện Nông Cống</t>
  </si>
  <si>
    <t>Xã Tân Phúc</t>
  </si>
  <si>
    <t>Xã Tân Thọ</t>
  </si>
  <si>
    <t>Xã Tân Khang</t>
  </si>
  <si>
    <t>Xã Hoàng Giang</t>
  </si>
  <si>
    <t>Xã Hoàng Sơn</t>
  </si>
  <si>
    <t>Xã Tế Thắng</t>
  </si>
  <si>
    <t>Xã Tế Lợi</t>
  </si>
  <si>
    <t>Xã Tế Tân</t>
  </si>
  <si>
    <t>Xã Tế Nông</t>
  </si>
  <si>
    <t>Xã Minh Nghĩa</t>
  </si>
  <si>
    <t>Xã Minh Khôi</t>
  </si>
  <si>
    <t>Xã Trường Sơn</t>
  </si>
  <si>
    <t>Xã Trường Trung</t>
  </si>
  <si>
    <t>Xã Trường Giang</t>
  </si>
  <si>
    <t>Xã Trường Minh</t>
  </si>
  <si>
    <t>Xã Trừơng Minh</t>
  </si>
  <si>
    <t>Xã Tượng Văn</t>
  </si>
  <si>
    <t>Xã Tượng Lĩnh</t>
  </si>
  <si>
    <t>Xã Tượng Sơn</t>
  </si>
  <si>
    <t>Xã Thăng Bình</t>
  </si>
  <si>
    <t>Xã Thăng Thọ</t>
  </si>
  <si>
    <t>Xã Thăng Long</t>
  </si>
  <si>
    <t>Xã Công Bình</t>
  </si>
  <si>
    <t>Xã Công Chính</t>
  </si>
  <si>
    <t>Xã Công Liêm</t>
  </si>
  <si>
    <t>Xã Vạn Thiện</t>
  </si>
  <si>
    <t>Xã Vạn Thắng</t>
  </si>
  <si>
    <t>Xã Vạn Hòa</t>
  </si>
  <si>
    <t>Xã Vạn Hoà</t>
  </si>
  <si>
    <t>Xã Trung Chính</t>
  </si>
  <si>
    <t>Xã Trung Thành</t>
  </si>
  <si>
    <t>Xã Trung Ý</t>
  </si>
  <si>
    <t>Xã Yên Mỹ</t>
  </si>
  <si>
    <t>Thị trấn Nông Cống</t>
  </si>
  <si>
    <t>X</t>
  </si>
  <si>
    <t>Huyện Tĩnh Gia</t>
  </si>
  <si>
    <t>Xã Hải Ninh</t>
  </si>
  <si>
    <t>Xã Triêu Dương</t>
  </si>
  <si>
    <t>Xã Hùng Sơn</t>
  </si>
  <si>
    <t>Xã Các Sơn</t>
  </si>
  <si>
    <t>Thị trấn Tĩnh Gia</t>
  </si>
  <si>
    <t>Xã Hải Hòa</t>
  </si>
  <si>
    <t xml:space="preserve">Xã Hải Châu </t>
  </si>
  <si>
    <t xml:space="preserve">Xã Hải An </t>
  </si>
  <si>
    <t>Xã Tân Dân</t>
  </si>
  <si>
    <t>Xã Thanh Sơn</t>
  </si>
  <si>
    <t>Xã Thanh Thủy</t>
  </si>
  <si>
    <t>Xã Ngọc Lĩnh</t>
  </si>
  <si>
    <t>Xã Anh Sơn</t>
  </si>
  <si>
    <t>Xã Định Hải</t>
  </si>
  <si>
    <t>Xã Hải Lĩnh</t>
  </si>
  <si>
    <t>Xã Ninh Hải</t>
  </si>
  <si>
    <t>Xã Hải Nhân</t>
  </si>
  <si>
    <t>Xã Nguyên Bình</t>
  </si>
  <si>
    <t>Xã Bình Minh</t>
  </si>
  <si>
    <t>Xã Hải Thanh</t>
  </si>
  <si>
    <t>Xã Xuân Lâm</t>
  </si>
  <si>
    <t>Xã Trúc Lâm</t>
  </si>
  <si>
    <t>Xã Hải Bình</t>
  </si>
  <si>
    <t>Xã Tĩnh Hải</t>
  </si>
  <si>
    <t>Xã Hải Yến</t>
  </si>
  <si>
    <t>Xã Mai Lâm</t>
  </si>
  <si>
    <t>Xã Hải Thượng</t>
  </si>
  <si>
    <t>Xã Hải Hà</t>
  </si>
  <si>
    <t>Xã Nghi Sơn</t>
  </si>
  <si>
    <t>Xã Tùng Lâm</t>
  </si>
  <si>
    <t>Xã Tân Trường</t>
  </si>
  <si>
    <t>Xã Phú Lâm</t>
  </si>
  <si>
    <t>Xã Phú Sơn</t>
  </si>
  <si>
    <t>Xã Trường Lâm</t>
  </si>
  <si>
    <t>XI</t>
  </si>
  <si>
    <t>Huyện Đông Sơn</t>
  </si>
  <si>
    <t>Thị trấn Rừng Thông</t>
  </si>
  <si>
    <t>Xã Đông Anh</t>
  </si>
  <si>
    <t>Xã Đông Hoàng</t>
  </si>
  <si>
    <t>Xã Đông Khê</t>
  </si>
  <si>
    <t>Xã Đông Ninh</t>
  </si>
  <si>
    <t>Xã Đông Hoà</t>
  </si>
  <si>
    <t>Xã Đông Yên</t>
  </si>
  <si>
    <t>Xã Đông Minh</t>
  </si>
  <si>
    <t>Xã Đông Thanh</t>
  </si>
  <si>
    <t>Xã Đông Tiến</t>
  </si>
  <si>
    <t>Xã Đông Thịnh</t>
  </si>
  <si>
    <t>Xã Đông Văn</t>
  </si>
  <si>
    <t>Xã Đông Phú</t>
  </si>
  <si>
    <t>Xã Đông Nam</t>
  </si>
  <si>
    <t>Xã Đông Quang</t>
  </si>
  <si>
    <t>XII</t>
  </si>
  <si>
    <t>Huyện Thiệu Hóa</t>
  </si>
  <si>
    <t>Thị trấn Vạn Hà</t>
  </si>
  <si>
    <t>Xã Thiệu Toán</t>
  </si>
  <si>
    <t>Xã Thiệu Chính</t>
  </si>
  <si>
    <t>Xã Thiệu Hòa</t>
  </si>
  <si>
    <t>Xã Thiệu Minh</t>
  </si>
  <si>
    <t>Xã Thiệu Tâm</t>
  </si>
  <si>
    <t>Xã Thiệu Viên</t>
  </si>
  <si>
    <t>Xã Thiệu Lý</t>
  </si>
  <si>
    <t>Xã Thiệu Vận</t>
  </si>
  <si>
    <t>Xã Thiệu Đô</t>
  </si>
  <si>
    <t>Xã Thiệu Trung</t>
  </si>
  <si>
    <t>Xã Thiệu Châu</t>
  </si>
  <si>
    <t>Xã Thiệu Tân</t>
  </si>
  <si>
    <t>Xã Thiệu Giao</t>
  </si>
  <si>
    <t>Xã Thiệu Ngọc</t>
  </si>
  <si>
    <t>Xã Thiệu Vũ</t>
  </si>
  <si>
    <t>Xã Thiệu Tiến</t>
  </si>
  <si>
    <t xml:space="preserve">Xã Thiệu Thành </t>
  </si>
  <si>
    <t>Xã Thiệu Công</t>
  </si>
  <si>
    <t>Xã Thiệu Phú</t>
  </si>
  <si>
    <t>Xã Thiệu Phúc</t>
  </si>
  <si>
    <t>Xã Thiệu Nguyên</t>
  </si>
  <si>
    <t>Xã Thiệu Long</t>
  </si>
  <si>
    <t>Xã Thiệu Giang</t>
  </si>
  <si>
    <t>Xã Thiệu Duy</t>
  </si>
  <si>
    <t>Xã Thiệu Hợp</t>
  </si>
  <si>
    <t>Xã Thiệu Thịnh</t>
  </si>
  <si>
    <t>Xã Thiệu Quang</t>
  </si>
  <si>
    <t>XIII</t>
  </si>
  <si>
    <t>Huyện Yên Định</t>
  </si>
  <si>
    <t>Xã Yên Giang</t>
  </si>
  <si>
    <t>Xã Yên Phú</t>
  </si>
  <si>
    <t>Xã Yên Bái</t>
  </si>
  <si>
    <t>Xã Yên Trường</t>
  </si>
  <si>
    <t>Xã Yên Thọ</t>
  </si>
  <si>
    <t>Xã Yên Thịnh</t>
  </si>
  <si>
    <t>Thị trấn Thống Nhất</t>
  </si>
  <si>
    <t>Xã Yên Lâm</t>
  </si>
  <si>
    <t>Xã Yên Tâm</t>
  </si>
  <si>
    <t>Xã Quý Lộc</t>
  </si>
  <si>
    <t>Xã Yên Trung</t>
  </si>
  <si>
    <t>Xã Yên Hùng</t>
  </si>
  <si>
    <t>Xã Yên Thái</t>
  </si>
  <si>
    <t>Xã Yên Ninh</t>
  </si>
  <si>
    <t>Xã Yên Lạc</t>
  </si>
  <si>
    <t>Xã Yên Phong</t>
  </si>
  <si>
    <t>Xã Định Tăng</t>
  </si>
  <si>
    <t>Xã Định Hưng</t>
  </si>
  <si>
    <t>Xã Định Tân</t>
  </si>
  <si>
    <t>Xã Định Bình</t>
  </si>
  <si>
    <t>Xã Định Hòa</t>
  </si>
  <si>
    <t>Xã Định Tiến</t>
  </si>
  <si>
    <t>Xã Định Thành</t>
  </si>
  <si>
    <t>Xã Định Công</t>
  </si>
  <si>
    <t>Thị trấn Quán Lào</t>
  </si>
  <si>
    <t>Xã Định Liên</t>
  </si>
  <si>
    <t>Xã Định Long</t>
  </si>
  <si>
    <t>Xã Định Tường</t>
  </si>
  <si>
    <t>XIV</t>
  </si>
  <si>
    <t>Huyện Vĩnh Lộc</t>
  </si>
  <si>
    <t>Vĩnh Quang</t>
  </si>
  <si>
    <t>Vĩnh Yên</t>
  </si>
  <si>
    <t>Vĩnh Long</t>
  </si>
  <si>
    <t>Vĩnh Tiến</t>
  </si>
  <si>
    <t>Vĩnh Thành</t>
  </si>
  <si>
    <t>Thị trấn Vĩnh Lộc</t>
  </si>
  <si>
    <t>Vĩnh Phúc</t>
  </si>
  <si>
    <t>Vĩnh Hưng</t>
  </si>
  <si>
    <t>Vĩnh Ninh</t>
  </si>
  <si>
    <t>Vĩnh Khang</t>
  </si>
  <si>
    <t>Vĩnh Hòa</t>
  </si>
  <si>
    <t>Vĩnh Hùng</t>
  </si>
  <si>
    <t>Vĩnh Tân</t>
  </si>
  <si>
    <t>Vĩnh Minh</t>
  </si>
  <si>
    <t>Vĩnh Thịnh</t>
  </si>
  <si>
    <t>Vĩnh An</t>
  </si>
  <si>
    <t>XV</t>
  </si>
  <si>
    <t>Huyện Triệu Sơn</t>
  </si>
  <si>
    <t>Xã Xuân Thịnh</t>
  </si>
  <si>
    <t>Xã Dân Lực</t>
  </si>
  <si>
    <t>Xã An Nông</t>
  </si>
  <si>
    <t>Xã Thọ Tân</t>
  </si>
  <si>
    <t>Xã Minh Sơn</t>
  </si>
  <si>
    <t>Xã Minh Châu</t>
  </si>
  <si>
    <t>Xã Minh Dân</t>
  </si>
  <si>
    <t>Xã Dân Lý</t>
  </si>
  <si>
    <t>Xã Dân Quyền</t>
  </si>
  <si>
    <t>Xã Đồng Lợi</t>
  </si>
  <si>
    <t>Xã Đồng Tiến</t>
  </si>
  <si>
    <t>Xã Đồng Thắng</t>
  </si>
  <si>
    <t>Xã Xuân Lộc</t>
  </si>
  <si>
    <t>Xã Xuân Thọ</t>
  </si>
  <si>
    <t>Xã Hợp Lý</t>
  </si>
  <si>
    <t>Xã Hợp Thắng</t>
  </si>
  <si>
    <t>Xã Hợp Tiến</t>
  </si>
  <si>
    <t>Xã Hợp Thành</t>
  </si>
  <si>
    <t>Xã Khuyến Nông</t>
  </si>
  <si>
    <t>Xã Nông Trường</t>
  </si>
  <si>
    <t>Xã Thọ Ngọc</t>
  </si>
  <si>
    <t>Xã Thọ Cường</t>
  </si>
  <si>
    <t>Xã Thọ Sơn</t>
  </si>
  <si>
    <t>Xã Tiến Nông</t>
  </si>
  <si>
    <t>Xã Bình Sơn</t>
  </si>
  <si>
    <t>Xã Triệu Thành</t>
  </si>
  <si>
    <t>Xã Thọ Vực</t>
  </si>
  <si>
    <t>Xã Thọ Thế</t>
  </si>
  <si>
    <t>Xã Thọ Tiến</t>
  </si>
  <si>
    <t>Xã Thọ Dân</t>
  </si>
  <si>
    <t>Xã Thọ Phú</t>
  </si>
  <si>
    <t>Xã Thọ Bình</t>
  </si>
  <si>
    <t>Xã Vân Sơn</t>
  </si>
  <si>
    <t>Xã Thái Hòa</t>
  </si>
  <si>
    <t>Xã Tân Ninh</t>
  </si>
  <si>
    <t>Thị Trấn Triệu Sơn</t>
  </si>
  <si>
    <t>XVI</t>
  </si>
  <si>
    <t>Huyện Thọ Xuân</t>
  </si>
  <si>
    <t>Xã Thọ Thắng</t>
  </si>
  <si>
    <t>Xã Xuân Yên</t>
  </si>
  <si>
    <t>Xã Tây Hồ</t>
  </si>
  <si>
    <t>Xã Hạnh Phúc</t>
  </si>
  <si>
    <t>Xã Xuân Khánh</t>
  </si>
  <si>
    <t>Xã Xuân Tân</t>
  </si>
  <si>
    <t>Xã Xuân Quang</t>
  </si>
  <si>
    <t>Xã Xuân Thành</t>
  </si>
  <si>
    <t>Xã Bắc Lương</t>
  </si>
  <si>
    <t>Xã Thọ Trường</t>
  </si>
  <si>
    <t>Xã Thọ Diên</t>
  </si>
  <si>
    <t>Xã Phú Yên</t>
  </si>
  <si>
    <t>Xã Thọ Lộc</t>
  </si>
  <si>
    <t>Xã Thọ Nguyên</t>
  </si>
  <si>
    <t>Xã Xuân Phong</t>
  </si>
  <si>
    <t>Xã Xuân Lam</t>
  </si>
  <si>
    <t>Xã Xuân Trường</t>
  </si>
  <si>
    <t>Xã Xuân Giang</t>
  </si>
  <si>
    <t>Xã Thọ Minh</t>
  </si>
  <si>
    <t>Xã Xuân Lai</t>
  </si>
  <si>
    <t>Xã Nam Giang</t>
  </si>
  <si>
    <t>Xã Xuân Bái</t>
  </si>
  <si>
    <t>Xã Xuân Vinh</t>
  </si>
  <si>
    <t>Xã Xuân Lập</t>
  </si>
  <si>
    <t>Xã Xuân Minh</t>
  </si>
  <si>
    <t>Xã Xuân Hòa</t>
  </si>
  <si>
    <t>Xã Thọ Hải</t>
  </si>
  <si>
    <t>Xã Thọ Lập</t>
  </si>
  <si>
    <t>Xã Xuân Tín</t>
  </si>
  <si>
    <t>Xã Xuân Thiên</t>
  </si>
  <si>
    <t>Xã Thọ Xương</t>
  </si>
  <si>
    <t>Xã Xuân Hưng</t>
  </si>
  <si>
    <t>Xã Xuân Châu</t>
  </si>
  <si>
    <t>Xã Xuân Sơn</t>
  </si>
  <si>
    <t>Xã Xuân Thắng</t>
  </si>
  <si>
    <t>Xã Thọ Lâm</t>
  </si>
  <si>
    <t>Xã Xuân Phú</t>
  </si>
  <si>
    <t>Thị trấn Thọ Xuân</t>
  </si>
  <si>
    <t>Thị trấn Sao Vàng</t>
  </si>
  <si>
    <t>Thị trấn Lam Sơn</t>
  </si>
  <si>
    <t>XVII</t>
  </si>
  <si>
    <t>Huyện Mường Lát</t>
  </si>
  <si>
    <t>Xã Mường Chanh</t>
  </si>
  <si>
    <t>Xã Quang Chiểu</t>
  </si>
  <si>
    <t>Xã Tén Tằn</t>
  </si>
  <si>
    <t>Xã Tam Chung</t>
  </si>
  <si>
    <t>TTMN</t>
  </si>
  <si>
    <t>Thị trấn Mường Lát</t>
  </si>
  <si>
    <t>Xã Pù Nhi</t>
  </si>
  <si>
    <t>Xã Nhi Sơn</t>
  </si>
  <si>
    <t>Xã Trung Lý</t>
  </si>
  <si>
    <t>Xã Mường Lý</t>
  </si>
  <si>
    <t>XVIII</t>
  </si>
  <si>
    <t>Huyện Quan Hóa</t>
  </si>
  <si>
    <t>Xã Phú Nghiêm</t>
  </si>
  <si>
    <t>Thị trấn Quan Hóa</t>
  </si>
  <si>
    <t>Xã Hồi Xuân</t>
  </si>
  <si>
    <t>Xã Nam Xuân</t>
  </si>
  <si>
    <t>Xã Nam Tiến</t>
  </si>
  <si>
    <t>Xã Nam Động</t>
  </si>
  <si>
    <t>Xã Thiên Phủ</t>
  </si>
  <si>
    <t>Xã Hiền Chung</t>
  </si>
  <si>
    <t>Xã Hiền Kiệt</t>
  </si>
  <si>
    <t>Xã Thanh Xuân</t>
  </si>
  <si>
    <t>Xã Phú Xuân</t>
  </si>
  <si>
    <t>Xã Phú Lệ</t>
  </si>
  <si>
    <t>Xã Phú Thanh</t>
  </si>
  <si>
    <t>Xã Thành Sơn</t>
  </si>
  <si>
    <t>Xã Trung Sơn</t>
  </si>
  <si>
    <t>XIX</t>
  </si>
  <si>
    <t>Huyện Quan Sơn</t>
  </si>
  <si>
    <t>Xã Na Mèo</t>
  </si>
  <si>
    <t>Xã Sơn Thủy</t>
  </si>
  <si>
    <t>Xã Mường Mìn</t>
  </si>
  <si>
    <t>Xã Sơn Điện</t>
  </si>
  <si>
    <t>Xã Tam Thanh</t>
  </si>
  <si>
    <t>Xã Tam Lư</t>
  </si>
  <si>
    <t>Xã Sơn Lư</t>
  </si>
  <si>
    <t>Xã Sơn Hà</t>
  </si>
  <si>
    <t>Xã Trung Thượng</t>
  </si>
  <si>
    <t>Xã Trung Tiến</t>
  </si>
  <si>
    <t>Xã Trung Hạ</t>
  </si>
  <si>
    <t>Xã Trung Xuân</t>
  </si>
  <si>
    <t>Thị trấn Quan Sơn</t>
  </si>
  <si>
    <t>XX</t>
  </si>
  <si>
    <t>Huyện Lang Chánh</t>
  </si>
  <si>
    <t>Xã Quang Hiến</t>
  </si>
  <si>
    <t>Xã Lâm Phú</t>
  </si>
  <si>
    <t>Xã Yên Thắng</t>
  </si>
  <si>
    <t>Xã Yên Khương</t>
  </si>
  <si>
    <t>Xã Trí Nang</t>
  </si>
  <si>
    <t>Thị trấn Lang Chánh</t>
  </si>
  <si>
    <t>Xã Giao Thiện</t>
  </si>
  <si>
    <t>Xã Giao An</t>
  </si>
  <si>
    <t>Xã Đồng Lương</t>
  </si>
  <si>
    <t>Xã Tam Văn</t>
  </si>
  <si>
    <t>XXI</t>
  </si>
  <si>
    <t>Huyện Bá Thước</t>
  </si>
  <si>
    <t>Xã Văn Nho</t>
  </si>
  <si>
    <t>Xã Kỳ Tân</t>
  </si>
  <si>
    <t>Xã Thiết Kế</t>
  </si>
  <si>
    <t>Xã Thiết Ống</t>
  </si>
  <si>
    <t>Xã Lâm Xa</t>
  </si>
  <si>
    <t>Thị trấn Cành Nàng</t>
  </si>
  <si>
    <t>Xã Ái Thượng</t>
  </si>
  <si>
    <t>Xã Tân Lập</t>
  </si>
  <si>
    <t>Xã Hạ Trung</t>
  </si>
  <si>
    <t>Xã Ban Công</t>
  </si>
  <si>
    <t>Xã Cổ Lũng</t>
  </si>
  <si>
    <t>Xã Lũng Cao</t>
  </si>
  <si>
    <t>Xã Lũng Niêm</t>
  </si>
  <si>
    <t>Xã Thành Lâm</t>
  </si>
  <si>
    <t>Xã Điền Lư</t>
  </si>
  <si>
    <t>Xã Điền Trung</t>
  </si>
  <si>
    <t>Xã Điền Quang</t>
  </si>
  <si>
    <t>Xã Điền Hạ</t>
  </si>
  <si>
    <t>Xã Điền Thượng</t>
  </si>
  <si>
    <t>Xã Lương Nội</t>
  </si>
  <si>
    <t>Xã Lương Trung</t>
  </si>
  <si>
    <t>Xã Lương Ngoại</t>
  </si>
  <si>
    <t>XXII</t>
  </si>
  <si>
    <t>Huyện Ngọc Lặc</t>
  </si>
  <si>
    <t>Xã Vân Am</t>
  </si>
  <si>
    <t>Xã Cao Ngọc</t>
  </si>
  <si>
    <t>Xã Mỹ Tân</t>
  </si>
  <si>
    <t>Xã Ngọc Khê</t>
  </si>
  <si>
    <t>Thị trấn Ngọc Lặc</t>
  </si>
  <si>
    <t>Xã Thúy Sơn</t>
  </si>
  <si>
    <t>Xã Thạch Lập</t>
  </si>
  <si>
    <t>Xã Đồng Thịnh</t>
  </si>
  <si>
    <t>Xã Lộc Thịnh</t>
  </si>
  <si>
    <t>Xã Cao Thịnh</t>
  </si>
  <si>
    <t>Xã Ngọc Liên</t>
  </si>
  <si>
    <t>Xã Ngọc Sơn</t>
  </si>
  <si>
    <t>Xã Ngọc Trung</t>
  </si>
  <si>
    <t>Xã Lam Sơn</t>
  </si>
  <si>
    <t>Xã Minh Tiến</t>
  </si>
  <si>
    <t>Xã Kiên Thọ</t>
  </si>
  <si>
    <t>Xã Phúc Thịnh</t>
  </si>
  <si>
    <t>Xã Nguyệt Ấn</t>
  </si>
  <si>
    <t>Xã Phùng Minh</t>
  </si>
  <si>
    <t>Xã Phùng Giáo</t>
  </si>
  <si>
    <t>XXIII</t>
  </si>
  <si>
    <t>Huyện Cẩm Thủy</t>
  </si>
  <si>
    <t>Thị trấn Cẩm Thủy</t>
  </si>
  <si>
    <t>Xã Phúc Do</t>
  </si>
  <si>
    <t>Xã Cẩm Thành</t>
  </si>
  <si>
    <t>Xã Cẩm Quý</t>
  </si>
  <si>
    <t>Xã Cẩm Lương</t>
  </si>
  <si>
    <t>Xã Cẩm Thạch</t>
  </si>
  <si>
    <t>Xã Cẩm Liên</t>
  </si>
  <si>
    <t>Xã Cẩm Giang</t>
  </si>
  <si>
    <t>Xã Cẩm Bình</t>
  </si>
  <si>
    <t>Xã Cẩm Tú</t>
  </si>
  <si>
    <t>Xã Cẩm Sơn</t>
  </si>
  <si>
    <t>Xã Cẩm Châu</t>
  </si>
  <si>
    <t>Xã Cẩm Tâm</t>
  </si>
  <si>
    <t>Xã Cẩm Phong</t>
  </si>
  <si>
    <t>Xã Cẩm Ngọc</t>
  </si>
  <si>
    <t>Xã Cẩm Long</t>
  </si>
  <si>
    <t>Xã Cẩm Yên</t>
  </si>
  <si>
    <t>Xã Cẩm Tân</t>
  </si>
  <si>
    <t>Xã Cẩm Phú</t>
  </si>
  <si>
    <t>Xã Cẩm Vân</t>
  </si>
  <si>
    <t>XXIV</t>
  </si>
  <si>
    <t>Huyện Thạch Thành</t>
  </si>
  <si>
    <t>Thị trấn Kim Tân</t>
  </si>
  <si>
    <t>Xã Thành Kim</t>
  </si>
  <si>
    <t>Xã Thạch Định</t>
  </si>
  <si>
    <t>Xã Thạch Tân</t>
  </si>
  <si>
    <t>Xã Thạch Bình</t>
  </si>
  <si>
    <t>Xã Thạch Đồng</t>
  </si>
  <si>
    <t>Thị trấn Vân Du</t>
  </si>
  <si>
    <t>Xã Thành Tâm</t>
  </si>
  <si>
    <t>Xã Thành Vân</t>
  </si>
  <si>
    <t>Xã Thạch Lâm</t>
  </si>
  <si>
    <t>Xã Thạch Tượng</t>
  </si>
  <si>
    <t>Xã Thành Yên</t>
  </si>
  <si>
    <t>Xã Thành Mỹ</t>
  </si>
  <si>
    <t>Xã Thành Trực</t>
  </si>
  <si>
    <t>Xã Thạch Quảng</t>
  </si>
  <si>
    <t>Xã Thạch Cẩm</t>
  </si>
  <si>
    <t>Xã Thạch Sơn</t>
  </si>
  <si>
    <t>Xã Thạch Long</t>
  </si>
  <si>
    <t>Xã Thành Hưng</t>
  </si>
  <si>
    <t>Xã Thành Tiến</t>
  </si>
  <si>
    <t>Xã Thành Long</t>
  </si>
  <si>
    <t>Xã Thành An</t>
  </si>
  <si>
    <t>Xã Thành Thọ</t>
  </si>
  <si>
    <t>Xã Ngọc Trạo</t>
  </si>
  <si>
    <t>Xã Thành Minh</t>
  </si>
  <si>
    <t>Xã Thành Công</t>
  </si>
  <si>
    <t>Xã Thành Tân</t>
  </si>
  <si>
    <t>Xã Thành Vinh</t>
  </si>
  <si>
    <t>XXV</t>
  </si>
  <si>
    <t>Huyện Như Thanh</t>
  </si>
  <si>
    <t>Xã Thanh Tân</t>
  </si>
  <si>
    <t>Xã Xuân Thái</t>
  </si>
  <si>
    <t>Xã Mậu Lâm</t>
  </si>
  <si>
    <t>Xã Phú Nhuận</t>
  </si>
  <si>
    <t>Xã Xuân Khang</t>
  </si>
  <si>
    <t>Xã Xuân Du</t>
  </si>
  <si>
    <t>Xã Cán Khê</t>
  </si>
  <si>
    <t>Thị trấn Bến sung</t>
  </si>
  <si>
    <t>Xã Hải Long</t>
  </si>
  <si>
    <t>Xã Phúc Đường</t>
  </si>
  <si>
    <t>Xã Hải Vân</t>
  </si>
  <si>
    <t>Xã Phượng Nghi</t>
  </si>
  <si>
    <t>Xã Xuân Phúc</t>
  </si>
  <si>
    <t>Xã Thanh Kỳ</t>
  </si>
  <si>
    <t>XXVI</t>
  </si>
  <si>
    <t>Huyện Như Xuân</t>
  </si>
  <si>
    <t>Thị trấn Yên Cát</t>
  </si>
  <si>
    <t>Xã Yên Lễ</t>
  </si>
  <si>
    <t>Xã Thượng Ninh</t>
  </si>
  <si>
    <t>Xã Bình Lương</t>
  </si>
  <si>
    <t>Xã Tân Bình</t>
  </si>
  <si>
    <t>Xã Hóa Quỳ</t>
  </si>
  <si>
    <t>Xã Xuân Quỳ</t>
  </si>
  <si>
    <t>Xã Bãi Trành</t>
  </si>
  <si>
    <t>Xã Xuân Bình</t>
  </si>
  <si>
    <t>Xã Cát Tân</t>
  </si>
  <si>
    <t>Xã Cát Vân</t>
  </si>
  <si>
    <t>Xã Thanh Hòa</t>
  </si>
  <si>
    <t>Xã Thanh Phong</t>
  </si>
  <si>
    <t>Xã Thanh Lâm</t>
  </si>
  <si>
    <t>Xã Thanh Quân</t>
  </si>
  <si>
    <t>XXVII</t>
  </si>
  <si>
    <t>Huyện Thường Xuân</t>
  </si>
  <si>
    <t>Thị trấn Thường Xuân</t>
  </si>
  <si>
    <t>Xã Bát Mọt</t>
  </si>
  <si>
    <t>Xã Yên Nhân</t>
  </si>
  <si>
    <t>Xã Lương Sơn</t>
  </si>
  <si>
    <t>Xã Ngọc Phụng</t>
  </si>
  <si>
    <t>Xã Xuân Cẩm</t>
  </si>
  <si>
    <t>Xã Thọ Thanh</t>
  </si>
  <si>
    <t>Xã Xuân Dương</t>
  </si>
  <si>
    <t>Xã Xuân Cao</t>
  </si>
  <si>
    <t>Xã Luận Thành</t>
  </si>
  <si>
    <t>Xã Tân Thành</t>
  </si>
  <si>
    <t>Xã Luận Khê</t>
  </si>
  <si>
    <t>Xã Vạn Xuân</t>
  </si>
  <si>
    <t>Xã Xuân Chinh</t>
  </si>
  <si>
    <t>Xã Xuân Lẹ</t>
  </si>
  <si>
    <t>DANH MỤC</t>
  </si>
  <si>
    <t>Các công trình giao thông đối nội</t>
  </si>
  <si>
    <t>trên địa bàn thị trấn Cành Nàng và các xã: Lâm Xa, Tân Lập</t>
  </si>
  <si>
    <t>(Tính đến thời điểm ngày 31 tháng 12 năm 2018)</t>
  </si>
  <si>
    <t>Biểu 13</t>
  </si>
  <si>
    <t>Tên công trình</t>
  </si>
  <si>
    <t>Tính chất,
quy mô</t>
  </si>
  <si>
    <t>Chiều dài (km) hoặc diện tích
(m2)</t>
  </si>
  <si>
    <t>Đường ngang khu phố 4</t>
  </si>
  <si>
    <t>Đổ bê tông</t>
  </si>
  <si>
    <t>Đường ngang khu phố 4, 5</t>
  </si>
  <si>
    <t>Đường giao thông thôn Đắm</t>
  </si>
  <si>
    <t xml:space="preserve">Bê tông </t>
  </si>
  <si>
    <t>Đường giao thông thôn Mốt</t>
  </si>
  <si>
    <t>Đường giao thông thôn Nú</t>
  </si>
  <si>
    <t>Đường giao thông thôn Cành Nàng</t>
  </si>
  <si>
    <t>Đường giao thông thôn Sán</t>
  </si>
  <si>
    <t>Đường giao thông thôn Vận Tải</t>
  </si>
  <si>
    <t>Đường giao thông thôn Tráng</t>
  </si>
  <si>
    <t>Đường tỉnh lộ 532D</t>
  </si>
  <si>
    <t>Đường liên xã</t>
  </si>
  <si>
    <t>6,6</t>
  </si>
  <si>
    <t>Đường liên thôn</t>
  </si>
  <si>
    <t>11,59</t>
  </si>
  <si>
    <t>Phụ lục số 3A</t>
  </si>
  <si>
    <t>Tổ chức bộ máy đảng bộ và đoàn thể chính trị - xã hội của đơn vị hành chính thuộc phạm vi sắp xếp</t>
  </si>
  <si>
    <t>Tên đơn vị hành chính</t>
  </si>
  <si>
    <t>Đảng ủy</t>
  </si>
  <si>
    <t>Ủy ban MTTQ</t>
  </si>
  <si>
    <t>Đoàn Thanh niên CSHCM</t>
  </si>
  <si>
    <t>Hội Liên hiệp
Phụ nữ</t>
  </si>
  <si>
    <t>Hội Nông dân</t>
  </si>
  <si>
    <t>Hội Cựu chiến binh</t>
  </si>
  <si>
    <t>Số chi bộ</t>
  </si>
  <si>
    <t>Số đảng viên</t>
  </si>
  <si>
    <t>Bí thư</t>
  </si>
  <si>
    <t>Phó Bí thư chuyên trách</t>
  </si>
  <si>
    <t>Số lượng thành viên</t>
  </si>
  <si>
    <t>Số ban công tác</t>
  </si>
  <si>
    <t>Chủ tịch</t>
  </si>
  <si>
    <t>Phó Chủ tịch</t>
  </si>
  <si>
    <t>Số đoàn viên</t>
  </si>
  <si>
    <t>Phó Bí thư</t>
  </si>
  <si>
    <t>Số hội viên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</si>
  <si>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</si>
  <si>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</si>
  <si>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</si>
  <si>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</si>
  <si>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</si>
  <si>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</si>
  <si>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</si>
  <si>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</si>
  <si>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</si>
  <si>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</si>
  <si>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</si>
  <si>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</si>
  <si>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</si>
  <si>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</si>
  <si>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Tổng cộng</t>
  </si>
  <si>
    <t xml:space="preserve"> Xã Các Sơn</t>
  </si>
  <si>
    <t xml:space="preserve"> Xã Hùng Sơn</t>
  </si>
  <si>
    <t xml:space="preserve"> Xã Vĩnh Thành</t>
  </si>
  <si>
    <t xml:space="preserve"> Xã Vĩnh Ninh</t>
  </si>
  <si>
    <t xml:space="preserve"> Xã Vĩnh Khang</t>
  </si>
  <si>
    <t xml:space="preserve"> Xã Vĩnh Tân</t>
  </si>
  <si>
    <t xml:space="preserve"> Xã Vĩnh Minh</t>
  </si>
  <si>
    <t xml:space="preserve"> Xã Xuân Phú</t>
  </si>
  <si>
    <t xml:space="preserve"> Xã Phú Nghiêm</t>
  </si>
  <si>
    <t>Thị Trấn Quan Hóa</t>
  </si>
  <si>
    <t xml:space="preserve"> Xã Cẩm Sơn</t>
  </si>
  <si>
    <t xml:space="preserve"> Xã Cẩm Phong</t>
  </si>
  <si>
    <t>Phụ lục số 3B</t>
  </si>
  <si>
    <t>Tổ chức bộ máy chính quyền địa phương và đội ngũ cán bộ, công chức cấp xã, người hoạt động không chuyên trách</t>
  </si>
  <si>
    <t>của các đơn vị hành chính thuộc phạm vi sắp xếp</t>
  </si>
  <si>
    <t>Hội đồng nhân dân</t>
  </si>
  <si>
    <t>Ủy ban nhân dân</t>
  </si>
  <si>
    <t>Số cán bộ công chức cấp xã</t>
  </si>
  <si>
    <t>Người hoạt động không chuyên trách cấp xã</t>
  </si>
  <si>
    <t>Người hoạt động không chuyên trách ở thôn, tổ dân phố</t>
  </si>
  <si>
    <t>Số đại biểu</t>
  </si>
  <si>
    <t>Chủ tịch (kiêm nhiệm)</t>
  </si>
  <si>
    <t>Cán bộ</t>
  </si>
  <si>
    <t>Công chức</t>
  </si>
  <si>
    <t xml:space="preserve"> Xã Xuân Cẩm</t>
  </si>
  <si>
    <t>Phụ lục số 3C</t>
  </si>
  <si>
    <t>Phương án bố trí  đội ngũ cán bộ, công chức cấp xã dôi dư tại các đơn vị hành chính cấp xã mới hình thành sau sắp xếp</t>
  </si>
  <si>
    <t>Tên đơn vị hành chính cấp xã, phường, thị trấn (Sau khi sắp xếp)</t>
  </si>
  <si>
    <t>Tổng số dôi dư</t>
  </si>
  <si>
    <t>Phương án bố trí, sắp xếp</t>
  </si>
  <si>
    <t>Tổng cán bộ</t>
  </si>
  <si>
    <t>Bố trí, sắp xếp đến các đơn vị cấp xã còn thiếu</t>
  </si>
  <si>
    <t>Tiếp nhận, bố trí làm công chức cấp xã</t>
  </si>
  <si>
    <t>Tuyển dụng làm công chức cấp huyện</t>
  </si>
  <si>
    <t>Tuyển dụng làm viên chức ở đơn vị sự nghiệp</t>
  </si>
  <si>
    <t>Nghỉ hưu theo quy định</t>
  </si>
  <si>
    <t xml:space="preserve">Thực hiện tinh giản </t>
  </si>
  <si>
    <t>Tổng công chức</t>
  </si>
  <si>
    <t>Điều động đến các đơn vị cấp xã còn thiếu</t>
  </si>
  <si>
    <t>Phường An Hưng</t>
  </si>
  <si>
    <t>Xã Long Anh</t>
  </si>
  <si>
    <t>Xã Nga Phượng</t>
  </si>
  <si>
    <t>Xã Yên Dương</t>
  </si>
  <si>
    <t>Xã Hoạt Giang</t>
  </si>
  <si>
    <t>Xã Lĩnh Toại</t>
  </si>
  <si>
    <t>Xã Yến Sơn</t>
  </si>
  <si>
    <t>Thị trấn Tân Phong</t>
  </si>
  <si>
    <t>Xã Tiên Trang</t>
  </si>
  <si>
    <t xml:space="preserve">Xã Hải Ninh </t>
  </si>
  <si>
    <t xml:space="preserve">Thị trấn Tĩnh Gia </t>
  </si>
  <si>
    <t>Thị trấn Thiệu Hóa</t>
  </si>
  <si>
    <t>Xã Minh Tâm</t>
  </si>
  <si>
    <t>Xã Tân Châu</t>
  </si>
  <si>
    <t>Xã Minh Tân</t>
  </si>
  <si>
    <t>Xã Ninh Khang</t>
  </si>
  <si>
    <t>Thị trấn Triệu Sơn</t>
  </si>
  <si>
    <t>Xã Xuân Sinh</t>
  </si>
  <si>
    <t>Xã Xuân Hồng</t>
  </si>
  <si>
    <t>Xã Trường Xuân</t>
  </si>
  <si>
    <t>Xã Thuận Minh</t>
  </si>
  <si>
    <t>Thị Trấn Hồi Xuân</t>
  </si>
  <si>
    <t>Thị trấn Sơn Lư</t>
  </si>
  <si>
    <t xml:space="preserve">Thị trấn Ngọc Lặc </t>
  </si>
  <si>
    <t>Thị trấn Phong Sơn</t>
  </si>
  <si>
    <t>Phụ lục số 4</t>
  </si>
  <si>
    <t>Phương án sử dụng công sở của các đơn vị hành chính cấp xã sau khi sắp xếp</t>
  </si>
  <si>
    <t>Nhập đơn vị hành chính cấp xã</t>
  </si>
  <si>
    <t>Để thành lập xã, phường, thị trấn</t>
  </si>
  <si>
    <t>Tên xã, phường, thị trấn</t>
  </si>
  <si>
    <t>Tên gọi của đơn vị hành chính</t>
  </si>
  <si>
    <t>Dự kiến bố trí công sở</t>
  </si>
  <si>
    <t>TP Thanh Hóa</t>
  </si>
  <si>
    <t>Nga Phượng</t>
  </si>
  <si>
    <t>Thị trấn 
Nga Sơn</t>
  </si>
  <si>
    <t xml:space="preserve">Xã Hoằng Xuân </t>
  </si>
  <si>
    <t xml:space="preserve">Xã Hoằng Đức </t>
  </si>
  <si>
    <t>Thị tấn Quảng Xương</t>
  </si>
  <si>
    <t>Dự kiến cả 2 nơi</t>
  </si>
  <si>
    <t>Xã Vĩnh Khang</t>
  </si>
  <si>
    <t>Xã Vĩnh Ninh</t>
  </si>
  <si>
    <t>Xã Vĩnh Minh</t>
  </si>
  <si>
    <t>Xã Vĩnh Tân</t>
  </si>
  <si>
    <t>Xã Vĩnh Thành</t>
  </si>
  <si>
    <t>Thị trấn Nưa</t>
  </si>
  <si>
    <t>Thị trấn Hồi Xuân</t>
  </si>
  <si>
    <t>Thị rrấn Lang Chánh</t>
  </si>
  <si>
    <t>Một phần xã: Thúy Sơn, Quang Trung</t>
  </si>
  <si>
    <t>Trụ sơ Huyện ủy (cũ)</t>
  </si>
  <si>
    <t>Một phần xã Cẩm Vân</t>
  </si>
  <si>
    <t>Thị trấn Bến Sung</t>
  </si>
  <si>
    <t>Diện tích tự nhiên (km²)</t>
  </si>
  <si>
    <t>Phường An Phú</t>
  </si>
  <si>
    <t>Phường An Bình</t>
  </si>
  <si>
    <t>Tổng dân số (người)</t>
  </si>
  <si>
    <t>Xã Biển Hồ</t>
  </si>
  <si>
    <t>Xã Gào</t>
  </si>
  <si>
    <t>Xã Cửu An</t>
  </si>
  <si>
    <t>Xã Xuân An</t>
  </si>
  <si>
    <t>Xã Ia Sao</t>
  </si>
  <si>
    <t>Xã Tơ Tung</t>
  </si>
  <si>
    <t>Xã Sơn Lang</t>
  </si>
  <si>
    <t>Xã Ia Hrung</t>
  </si>
  <si>
    <t>Xã Ia Khươl</t>
  </si>
  <si>
    <t>Xã Ia Phí</t>
  </si>
  <si>
    <t>Xã Ia Hiao</t>
  </si>
  <si>
    <t>Xã Chư A Thai</t>
  </si>
  <si>
    <t>Xã Kon Gang</t>
  </si>
  <si>
    <t>Xã Ia Băng</t>
  </si>
  <si>
    <t>Xã Bàu Cạn</t>
  </si>
  <si>
    <t>Xã Ia Boòng</t>
  </si>
  <si>
    <t>Xã Ia Tôr</t>
  </si>
  <si>
    <t>Xã Ia Pia</t>
  </si>
  <si>
    <t>Xã Ia Lâu</t>
  </si>
  <si>
    <t>Xã Ya Ma</t>
  </si>
  <si>
    <t>Xã SRó</t>
  </si>
  <si>
    <t>Xã Đăk Song</t>
  </si>
  <si>
    <t>Xã Kon Chiêng</t>
  </si>
  <si>
    <t>Xã Ayun</t>
  </si>
  <si>
    <t>Xã Lơ Pang</t>
  </si>
  <si>
    <t>Xã Ia Krêl</t>
  </si>
  <si>
    <t>Xã Ia Dơk</t>
  </si>
  <si>
    <t>Xã Ia Hrú</t>
  </si>
  <si>
    <t>Xã Ia Le</t>
  </si>
  <si>
    <t>Xã Ia Rsai</t>
  </si>
  <si>
    <t>Xã Uar</t>
  </si>
  <si>
    <t>Xã Bờ Ngoong</t>
  </si>
  <si>
    <t>Xã Ia Ko</t>
  </si>
  <si>
    <t>Xã Pờ Tó</t>
  </si>
  <si>
    <t>Xã Ia Tul</t>
  </si>
  <si>
    <t>Xã Ya Hội</t>
  </si>
  <si>
    <t>Xã Ia Rbol</t>
  </si>
  <si>
    <t>Xã Kông Bơ La</t>
  </si>
  <si>
    <t>Xã KDang</t>
  </si>
  <si>
    <t>STT</t>
  </si>
  <si>
    <t>Khu vực miền núi, vùng cao</t>
  </si>
  <si>
    <t>Khu vực hải đảo</t>
  </si>
  <si>
    <t>Yếu tố đặc thù (nếu có)</t>
  </si>
  <si>
    <t>Xã Ia Ly</t>
  </si>
  <si>
    <t>Phường Ayun Pa</t>
  </si>
  <si>
    <t>Xã Ia Pa</t>
  </si>
  <si>
    <t>Xã Kbang</t>
  </si>
  <si>
    <t>Xã Phú Túc</t>
  </si>
  <si>
    <t>Xã Phú Thiện</t>
  </si>
  <si>
    <t>Xã Chư Krey</t>
  </si>
  <si>
    <t>Xã Chơ Long</t>
  </si>
  <si>
    <t>TỈNH GIA LAI</t>
  </si>
  <si>
    <t>Phường Pleiku</t>
  </si>
  <si>
    <t>Phường Hội Phú</t>
  </si>
  <si>
    <t>Phường Thống Nhất</t>
  </si>
  <si>
    <t>Phường Diên Hồng</t>
  </si>
  <si>
    <t>Xã Chư Păh</t>
  </si>
  <si>
    <t>Xã Chư Prông</t>
  </si>
  <si>
    <t>Xã Chư Sê</t>
  </si>
  <si>
    <t>Xã Albá</t>
  </si>
  <si>
    <t>Xã Chư Pưh</t>
  </si>
  <si>
    <t>Phường An Khê</t>
  </si>
  <si>
    <t>Xã Đak Pơ</t>
  </si>
  <si>
    <t>Xã Đak Rong</t>
  </si>
  <si>
    <t>Xã Kông Chro</t>
  </si>
  <si>
    <t>Xã Đak Đoa</t>
  </si>
  <si>
    <t>Xã Đak Sơmei</t>
  </si>
  <si>
    <t>Xã Mang Yang</t>
  </si>
  <si>
    <t>Xã Hra</t>
  </si>
  <si>
    <t>Xã Ia Grai</t>
  </si>
  <si>
    <t>Xã Ia Krái</t>
  </si>
  <si>
    <t>Xã Đức Cơ</t>
  </si>
  <si>
    <t>Tên đơn vị hành chính cấp xã mới</t>
  </si>
  <si>
    <t>Phương án sắp xếp</t>
  </si>
  <si>
    <t>Số đơn vị hành chính giảm</t>
  </si>
  <si>
    <t>Tiêu chuẩn quy mô dân số (người)</t>
  </si>
  <si>
    <t>Tiêu chuẩn diện tích tự nhiên (km²)</t>
  </si>
  <si>
    <t>THỐNG KÊ PHƯƠNG ÁN SẮP XẾP ĐƠN VỊ HÀNH CHÍNH CẤP XÃ NĂM 2025</t>
  </si>
  <si>
    <t>Xã Ia Dreh</t>
  </si>
  <si>
    <t>A</t>
  </si>
  <si>
    <t>TỈNH BÌNH ĐỊNH</t>
  </si>
  <si>
    <t>THÀNH PHỐ QUY NHƠN</t>
  </si>
  <si>
    <t>Phường Quy Nhơn</t>
  </si>
  <si>
    <t>Phường Quy Nhơn Đông</t>
  </si>
  <si>
    <t>Phường Quy Nhơn Tây</t>
  </si>
  <si>
    <t>Phường Quy Nhơn Nam</t>
  </si>
  <si>
    <t>Phường Quy Nhơn Bắc</t>
  </si>
  <si>
    <t>THỊ XÃ AN NHƠN</t>
  </si>
  <si>
    <t>Xã An Nhơn Tây</t>
  </si>
  <si>
    <t xml:space="preserve">Phường Bình Định </t>
  </si>
  <si>
    <t>Phường An Nhơn</t>
  </si>
  <si>
    <t>Phường An Nhơn Đông</t>
  </si>
  <si>
    <t>Phường An Nhơn Nam</t>
  </si>
  <si>
    <t>Phường An Nhơn Bắc</t>
  </si>
  <si>
    <t>THỊ XÃ HOÀI NHƠN</t>
  </si>
  <si>
    <t>Phường Bồng Sơn</t>
  </si>
  <si>
    <t>Phường Hoài Nhơn</t>
  </si>
  <si>
    <t>Phường Tam Quan</t>
  </si>
  <si>
    <t>Phường Hoài Nhơn Đông</t>
  </si>
  <si>
    <t>Phường Hoài Nhơn Tây</t>
  </si>
  <si>
    <t>Phường Hoài Nhơn Nam</t>
  </si>
  <si>
    <t>Phường Hoài Nhơn Bắc</t>
  </si>
  <si>
    <t>HUYỆN PHÙ CÁT</t>
  </si>
  <si>
    <t>Xã Phù Cát</t>
  </si>
  <si>
    <t>Xã Ngô Mây</t>
  </si>
  <si>
    <t>Xã Cát Tiến</t>
  </si>
  <si>
    <t>Xã Đề Gi</t>
  </si>
  <si>
    <t>Xã Hòa Hội</t>
  </si>
  <si>
    <t>Xã Hội Sơn</t>
  </si>
  <si>
    <t>HUYỆN PHÙ MỸ</t>
  </si>
  <si>
    <t>Xã Phù Mỹ</t>
  </si>
  <si>
    <t>Xã An Lương</t>
  </si>
  <si>
    <t>Xã Bình Dương</t>
  </si>
  <si>
    <t>Xã Phù Mỹ Đông</t>
  </si>
  <si>
    <t>Xã Phù Mỹ Tây</t>
  </si>
  <si>
    <t>Xã Phù Mỹ Nam</t>
  </si>
  <si>
    <t>Xã Phù Mỹ Bắc</t>
  </si>
  <si>
    <t>HUYỆN TUY PHƯỚC</t>
  </si>
  <si>
    <t>Xã Tuy Phước</t>
  </si>
  <si>
    <t>Xã Tuy Phước Đông</t>
  </si>
  <si>
    <t>Xã Tuy Phước Tây</t>
  </si>
  <si>
    <t>Xã Tuy Phước Bắc</t>
  </si>
  <si>
    <t>HUYỆN TÂY SƠN</t>
  </si>
  <si>
    <t>Xã Tây Sơn</t>
  </si>
  <si>
    <t>Xã Bình Khê</t>
  </si>
  <si>
    <t>Xã Bình Phú</t>
  </si>
  <si>
    <t>Xã Bình Hiệp</t>
  </si>
  <si>
    <t>Xã Bình An</t>
  </si>
  <si>
    <t>HUYỆN HOÀI ÂN</t>
  </si>
  <si>
    <t>Xã Hoài Ân</t>
  </si>
  <si>
    <t>Xã Ân Tường</t>
  </si>
  <si>
    <t>Xã Kim Sơn</t>
  </si>
  <si>
    <t>Xã Vạn Đức</t>
  </si>
  <si>
    <t>Xã Ân Hảo</t>
  </si>
  <si>
    <t xml:space="preserve">Xã Ân Hảo Tây, xã Ân Hảo Đông và xã Ân Mỹ </t>
  </si>
  <si>
    <t>HUYỆN VÂN CANH</t>
  </si>
  <si>
    <t xml:space="preserve">Xã Canh Liên </t>
  </si>
  <si>
    <t>Xã Vân Canh</t>
  </si>
  <si>
    <t>Xã Canh Vinh</t>
  </si>
  <si>
    <t>HUYỆN VĨNH THẠNH</t>
  </si>
  <si>
    <t>Xã Vĩnh Thạnh</t>
  </si>
  <si>
    <t>Xã Vĩnh Thịnh</t>
  </si>
  <si>
    <t>Xã Vĩnh Quang</t>
  </si>
  <si>
    <t>Xã Vĩnh Sơn</t>
  </si>
  <si>
    <t>HUYỆN AN LÃO</t>
  </si>
  <si>
    <t xml:space="preserve">Xã An Hòa </t>
  </si>
  <si>
    <t xml:space="preserve">Xã An Lão </t>
  </si>
  <si>
    <t xml:space="preserve">Thị trấn An Lão, xã An Tân và xã An Hưng </t>
  </si>
  <si>
    <t xml:space="preserve">Xã An Vinh </t>
  </si>
  <si>
    <t xml:space="preserve">Xã An Toàn </t>
  </si>
  <si>
    <t>Tỷ lệ (%)</t>
  </si>
  <si>
    <t>B</t>
  </si>
  <si>
    <t>Xã An Toàn và phần còn lại của xã An Nghĩa</t>
  </si>
  <si>
    <t>Nhập phường Hải Cảng, phường Thị Nại, phường Trần Phú và phường Đống Đa</t>
  </si>
  <si>
    <t>Nhập xã Nhơn Hội, xã Nhơn Lý, xã Nhơn Hải và phường Nhơn Bình</t>
  </si>
  <si>
    <t>Nhập xã Nhơn Lộc và xã Nhơn Tân</t>
  </si>
  <si>
    <t>Nhập phường Bình Định, phường Nhơn Khánh và phường Nhơn Phúc</t>
  </si>
  <si>
    <t xml:space="preserve">Nhập phường Đập Đá, xã Nhơn Mỹ và xã Nhơn Hậu </t>
  </si>
  <si>
    <t>Nhập phường Nhơn Hưng và xã Nhơn An</t>
  </si>
  <si>
    <t>Nhập phường Nhơn Hòa và xã Nhơn Thọ</t>
  </si>
  <si>
    <t>Nhập phường Nhơn Thành, xã Nhơn Phong và xã Nhơn Hạnh</t>
  </si>
  <si>
    <t xml:space="preserve">Nhập phường Bồng Sơn và phường Hoài Đức </t>
  </si>
  <si>
    <t xml:space="preserve">Nhập phường Hoài Thanh, phường Tam Quan Nam và  phường Hoài Thanh Tây </t>
  </si>
  <si>
    <t xml:space="preserve">Nhập phường Tam Quan và xã Hoài Châu </t>
  </si>
  <si>
    <t xml:space="preserve">Nhập phường Hoài Hương, xã Hoài Hải và xã Hoài Mỹ </t>
  </si>
  <si>
    <t xml:space="preserve">Nhập phường Hoài Hảo và xã Hoài Phú </t>
  </si>
  <si>
    <t xml:space="preserve">Nhâp phường Hoài Tân và phường Hoài Xuân </t>
  </si>
  <si>
    <t xml:space="preserve">Nhập phường Tam Quan Bắc, xã Hoài Sơn và xã Hoài Châu Bắc </t>
  </si>
  <si>
    <t>Nhập thị trấn Ngô Mây, xã Cát Trinh và xã Cát Tân</t>
  </si>
  <si>
    <t>Nhập xã Cát Nhơn và xã Cát Tường</t>
  </si>
  <si>
    <t>Nhập xã Cát Hưng, xã Cát Thắng và xã Cát Chánh</t>
  </si>
  <si>
    <t xml:space="preserve">Nhập thị trấn Cát Tiến, xã Cát Thành và xã Cát Hải </t>
  </si>
  <si>
    <t>Nhập thị trấn Cát Khánh, xã Cát Minh và xã Cát Tài</t>
  </si>
  <si>
    <t>Nhập xã Cát Hanh và xã Cát Hiệp</t>
  </si>
  <si>
    <t xml:space="preserve">Nhập xã Cát Lâm và xã Cát Sơn </t>
  </si>
  <si>
    <t>Nhập thị trấn Phù Mỹ, xã Mỹ Quang và xã Mỹ Chánh Tây</t>
  </si>
  <si>
    <t>Nhập xã Mỹ Chánh, xã Mỹ Thành và xã Mỹ Cát</t>
  </si>
  <si>
    <t>Nhập thị trấn Bình Dương, xã Mỹ Lợi và xã Mỹ Phong</t>
  </si>
  <si>
    <t>Nhập xã Mỹ An, xã Mỹ Thọ và xã Mỹ Thắng</t>
  </si>
  <si>
    <t>Nhập xã Mỹ Trinh và xã Mỹ Hòa</t>
  </si>
  <si>
    <t>Nhập xã Mỹ Tài và xã Mỹ Hiệp</t>
  </si>
  <si>
    <t>Nhập xã Mỹ Đức, xã Mỹ Châu và xã Mỹ Lộc</t>
  </si>
  <si>
    <t xml:space="preserve">Nhập xã Phước Sơn, xã Phước Hòa và xã Phước Thắng </t>
  </si>
  <si>
    <t xml:space="preserve">Nhập xã Phước An và xã Phước Thành </t>
  </si>
  <si>
    <t xml:space="preserve">Nhập xã Phước Hiệp, xã Phước Hưng và xã Phước Quang </t>
  </si>
  <si>
    <t>Nhập thị trấn Phú Phong, xã Tây Xuân và xã Bình Nghi</t>
  </si>
  <si>
    <t>Nhập xã Bình Thuận, xã Bình Tân và xã Tây An</t>
  </si>
  <si>
    <t>Nhập thị trấn Tăng Bạt Hổ, xã Ân Phong, xã Ân Đức và Xã Ân Tường Đông</t>
  </si>
  <si>
    <t>Nhập xã Ân Tường Tây, xã Ân Hữu và xã Đak Mang</t>
  </si>
  <si>
    <t>Nhập xã Ân Nghĩa và xã Bok Tới</t>
  </si>
  <si>
    <t>Nhập xã Ân Sơn, xã Ân Tín và xã Ân Thạnh</t>
  </si>
  <si>
    <t xml:space="preserve">Nhập thị trấn Vĩnh Thạnh và xã Vĩnh Hảo </t>
  </si>
  <si>
    <t xml:space="preserve">Nhập xã Vĩnh Hiệp và xã Vĩnh Thịnh </t>
  </si>
  <si>
    <t xml:space="preserve">Nhập xã Vĩnh Thuận, xã Vĩnh Hòa và xã Vĩnh Quang </t>
  </si>
  <si>
    <t>Nhập xã Vĩnh Kim và xã Vĩnh Sơn</t>
  </si>
  <si>
    <t>Nhập xã An Hòa, xã An Quang và một phần diện tích của xã An Nghĩa</t>
  </si>
  <si>
    <t>Nhập phường Tây Sơn, phường Hội Thương, phường Hoa Lư, phường Phù Đổng và xã Trà Đa</t>
  </si>
  <si>
    <t>Nhập phường Trà Bá, phường Chi Lăng và phường Hội Phú</t>
  </si>
  <si>
    <t>Nhập phường Yên Thế, phường Đống Đa và phường Thống Nhất</t>
  </si>
  <si>
    <t>Nhập phường Yên Đỗ, phường Diên Hồng, phường Ia Kring và xã Diên Phú</t>
  </si>
  <si>
    <t>Nhập phường Thắng Lợi, xã Chư Á và xã An Phú</t>
  </si>
  <si>
    <t>Nhập thị trấn Ia Ly, xã Ia Mơ Nông và xã Ia Kreng</t>
  </si>
  <si>
    <t>Nhập thị trấn Phú Hòa, xã Nghĩa Hòa và xã Hòa Phú</t>
  </si>
  <si>
    <t>Nhập xã Ia Ka, xã Ia Phí và xã Ia Nhin</t>
  </si>
  <si>
    <t>Nhập xã Hà Tây, xã Ia Khươl và xã Đăk Tơ Ver</t>
  </si>
  <si>
    <t>Nhập xã Thăng Hưng, xã Bàu Cạn, xã Bình Giáo</t>
  </si>
  <si>
    <t>Nhập xã Ia Boòng, xã Ia Me và xã Ia O</t>
  </si>
  <si>
    <t>Nhập xã Ia Piơr và xã Ia Lâu</t>
  </si>
  <si>
    <t>Nhập xã Ia Pia, xã Ia Ga và xã Ia Vê</t>
  </si>
  <si>
    <t>Nhập xã Ia Băng, xã Ia Tôr, xã Ia Bang</t>
  </si>
  <si>
    <t>Nhập thị trấn Chư Sê, xã Dun, xã Ia Blang, xã Ia Pal và xã Ia Glai</t>
  </si>
  <si>
    <t>Nhập xã Bar Măih, xã Bờ Ngoong, xã Ia Tiêm và xã Chư Pơng</t>
  </si>
  <si>
    <t>Nhập xã Kông Htok, xã Ayun và xã Albá</t>
  </si>
  <si>
    <t>Nhập thị trấn Nhơn Hòa, xã Ia Phang và xã Chư Don</t>
  </si>
  <si>
    <t>Nhập xã Ia Le và xã Ia BLứ</t>
  </si>
  <si>
    <t>Nhập phường Tây Sơn,  phường An Phú, phường Ngô Mây, phường An Phước, phường An Tân và xã Thành An</t>
  </si>
  <si>
    <t>Nhập phường An Bình (thị xã An Khê), xã Tân An và xã Cư An (huyện Đak Pơ)</t>
  </si>
  <si>
    <t>Xã Ia Dreng, xã Ia Hrú, xã Ia Rong (huyện Chư Pưh) và xã HBông (huyện Chư Sê)</t>
  </si>
  <si>
    <t>Nhập xã Ia Hlốp, xã Ia Ko (huyện Chư Sê) và xã Ia Hla (huyện Chư Pưh)</t>
  </si>
  <si>
    <t>Nhập xã Ia Kênh, Xã Gào (thành phố Pleiku) và xã Ia Pếch (huyện Ia Grai)</t>
  </si>
  <si>
    <t>Nhập xã Biển Hồ (thành phố Pleiku), xã Nghĩa Hưng, xã Chư Đang Ya (huyện Chư Păh) và xã Hà Bầu (huyện Đak Đoa)</t>
  </si>
  <si>
    <t>Nhập xã Tú An, xã Xuân An, xã Cửu An và xã Song An</t>
  </si>
  <si>
    <t>Nhập thị trấn Đak Pơ, xã Hà Tam, xã An Thành và xã Yang Bắc</t>
  </si>
  <si>
    <t>Nhập xã Phú An và xã Ya Hội</t>
  </si>
  <si>
    <t>Nhập thị trấn Kbang, xã Lơ Ku và xã Đak Smar</t>
  </si>
  <si>
    <t>Nhập xã Kông Bơ La, xã Đông và xã Nghĩa An</t>
  </si>
  <si>
    <t>Nhập xã Kông Lơng Khơng và xã Tơ Tung</t>
  </si>
  <si>
    <t>Nhập xã Sơn Lang và xã Sơ Pai</t>
  </si>
  <si>
    <t>Nhập xã Kon Pne và xã Đak Rong</t>
  </si>
  <si>
    <t>Nhập thị trấn Kông Chro, xã Yang Trung và xã Yang Nam</t>
  </si>
  <si>
    <t>Nhập xã Đăk Tơ Pang, xã Kông Yang và xã Ya Ma</t>
  </si>
  <si>
    <t>Nhập xã Chư Krey và xã An Trung</t>
  </si>
  <si>
    <t>Nhập xã Đăk Kơ Ning và xã SRó</t>
  </si>
  <si>
    <t>Nhập xã Đăk Song và xã Đăk Pling</t>
  </si>
  <si>
    <t>Nhập xã Đăk Pơ Pho và xã Chơ GLong</t>
  </si>
  <si>
    <t>Nhập phường Đoàn Kết, phường Sông Bờ, phường Cheo Reo và phường Hòa Bình</t>
  </si>
  <si>
    <t>Nhập xã Ia Rbol và xã Chư Băh</t>
  </si>
  <si>
    <t>Nhập xã Ia Rtô và xã Ia Sao</t>
  </si>
  <si>
    <t>Nhập thị trấn Phú Thiện, xã Ia Sol, xã Ia Piar và xã Ia Yeng</t>
  </si>
  <si>
    <t>Nhập xã Ia Ake, xã Chư A Thai và xã Ayun Hạ</t>
  </si>
  <si>
    <t>Nhập xã Chrôh Pơnan, xã Ia Hiao và xã Ia Peng</t>
  </si>
  <si>
    <t>Nhập xã Chư Răng và xã Pờ Tó</t>
  </si>
  <si>
    <t>Nhập xã Ia Mrơn, xã Kim Tân và xã Ia Trôk</t>
  </si>
  <si>
    <t>Nhập xã Chư Mố, xã Ia Tul, xã Ia Broăi và xã Ia Kdăm</t>
  </si>
  <si>
    <t>Nhập thị trấn Phú Túc, xã Phú Cần, xã Chư Ngọc, xã Ia Mlah và xã Đất Bằng</t>
  </si>
  <si>
    <t>Nhập xã Ia Rmok, xã Ia Dreh và xã Krông Năng</t>
  </si>
  <si>
    <t>Nhập xã Chư RCăm, xã Ia Rsai và xã Chư Gu</t>
  </si>
  <si>
    <t>Nhập xã Uar, xã Ia Rsươm và xã Chư Drăng</t>
  </si>
  <si>
    <t>Nhập thị trấn Đak Đoa, xã Tân Bình và xã Glar</t>
  </si>
  <si>
    <t>Nhập xã Kon Gang, xã Đak Krong, xã Hneng và xã Nam Yang</t>
  </si>
  <si>
    <t>Nhập xã A Dơk, xã Ia Pết và xã Ia Băng</t>
  </si>
  <si>
    <t>Nhập xã Hnol, xã Trang và xã KDang</t>
  </si>
  <si>
    <t>Nhập xã Đak Sơmei và xã Hà Đông</t>
  </si>
  <si>
    <t>Nhập thị trấn Kon Dơng, xã Đak Yă, xã Đak Djrăng (huyện Mang Yang) và xã Hải Yang (huyện Đak Đoa)</t>
  </si>
  <si>
    <t>Nhập xã Lơ Pang, xã Đê Ar và xã xã Kon Thụp</t>
  </si>
  <si>
    <t>Nhập xã Đak Trôi và xã Kon Chiêng</t>
  </si>
  <si>
    <t>Nhập xã Đak Ta Ley và xã Hra</t>
  </si>
  <si>
    <t>Nhập xã Ayun và xã Đak Jơ Ta</t>
  </si>
  <si>
    <t>Nhập thị trấn Ia Kha, xã Ia Grăng và xã Ia Bă</t>
  </si>
  <si>
    <t>Nhập xã Ia Tô, xã Ia Krái và xã Ia Khai</t>
  </si>
  <si>
    <t>Nhập xã Ia Sao, xã Ia Yok, xã Ia Hrung và xã Ia Dêr</t>
  </si>
  <si>
    <t>Nhập thị trấn Chư Ty và xã Ia Kriêng</t>
  </si>
  <si>
    <t>Nhập xã Ia Dơk và xã Ia Kla</t>
  </si>
  <si>
    <t>Nhập xã Ia Lang, xã Ia Krêl và xã Ia Din</t>
  </si>
  <si>
    <t>THÀNH PHỐ PLEIKU</t>
  </si>
  <si>
    <r>
      <t>Nhập phường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Bùi Thị Xuân và xã Phước Mỹ </t>
    </r>
  </si>
  <si>
    <r>
      <t>Nhập phường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Trần Quang Diệu và phường Nhơn Phú</t>
    </r>
  </si>
  <si>
    <r>
      <t>Nhập thị trấn Tuy Phước, Thị trấn Diêu Trì, xã Phước Thuận, xã Phước Nghĩa và xã Phước Lộc</t>
    </r>
    <r>
      <rPr>
        <i/>
        <sz val="13"/>
        <rFont val="Times New Roman"/>
        <family val="1"/>
      </rPr>
      <t xml:space="preserve"> </t>
    </r>
  </si>
  <si>
    <r>
      <t>Nhập xã Tây Giang và xã Tây Thuận</t>
    </r>
    <r>
      <rPr>
        <i/>
        <sz val="13"/>
        <rFont val="Times New Roman"/>
        <family val="1"/>
      </rPr>
      <t xml:space="preserve"> </t>
    </r>
  </si>
  <si>
    <r>
      <t>Nhập xã Vĩnh An, xã Bình Tường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và xã Tây Phú </t>
    </r>
  </si>
  <si>
    <r>
      <t>Nhập xã Tây Vinh, xã Tây Bình, xã Bình Hòa và xã Bình Thành</t>
    </r>
    <r>
      <rPr>
        <i/>
        <sz val="13"/>
        <rFont val="Times New Roman"/>
        <family val="1"/>
      </rPr>
      <t xml:space="preserve"> </t>
    </r>
  </si>
  <si>
    <r>
      <t>Nhập thị trấn Vân Canh, xã Canh Thuận,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xã Canh Hòa và một phần xã Canh Hiệp</t>
    </r>
    <r>
      <rPr>
        <i/>
        <sz val="13"/>
        <rFont val="Times New Roman"/>
        <family val="1"/>
      </rPr>
      <t xml:space="preserve"> (làng Canh Giao)</t>
    </r>
  </si>
  <si>
    <r>
      <t>Nhập xã Canh Vinh, xã Canh Hiển, phần còn lại của xã Canh Hiệp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và một phần xã Canh Liên </t>
    </r>
    <r>
      <rPr>
        <i/>
        <sz val="13"/>
        <rFont val="Times New Roman"/>
        <family val="1"/>
      </rPr>
      <t>(làng Canh Tiến)</t>
    </r>
  </si>
  <si>
    <r>
      <t>Xã Canh Liên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(phần còn lại)</t>
    </r>
  </si>
  <si>
    <r>
      <t>Xã An Trung, xã An Dũng và xã An Vinh</t>
    </r>
    <r>
      <rPr>
        <i/>
        <sz val="13"/>
        <rFont val="Times New Roman"/>
        <family val="1"/>
      </rPr>
      <t xml:space="preserve"> </t>
    </r>
  </si>
  <si>
    <t>HUYỆN CHƯ PĂH</t>
  </si>
  <si>
    <t>HUYỆN CHU PRÔNG</t>
  </si>
  <si>
    <t>HUYỆN CHƯ SÊ</t>
  </si>
  <si>
    <t>HUYỆN CHƯ PƯH</t>
  </si>
  <si>
    <t>THỊ XÃ AN KHÊ</t>
  </si>
  <si>
    <t>HUYỆN ĐAK PƠ</t>
  </si>
  <si>
    <t>HUYỆN KBANG</t>
  </si>
  <si>
    <t>HUYỆN KÔNG CHRO</t>
  </si>
  <si>
    <t>THỊ XÃ AYUN PA</t>
  </si>
  <si>
    <t>HUYỆN PHÚ THIỆN</t>
  </si>
  <si>
    <t>HUYỆN IA PA</t>
  </si>
  <si>
    <t>HUYỆN KRÔNG PA</t>
  </si>
  <si>
    <t>HUYỆN ĐAK ĐOA</t>
  </si>
  <si>
    <t>HUYỆN MANG YANG</t>
  </si>
  <si>
    <t>HUYỆN IA GRAI</t>
  </si>
  <si>
    <t>HUYỆN ĐỨC CƠ</t>
  </si>
  <si>
    <t>Nhập phường Ngô Mây, phường Nguyễn Văn Cừ, phường Quang Trung và phường Ghềnh Ráng</t>
  </si>
  <si>
    <t>Nhập thị trấn Chư Prông, xã Ia Phìn, xã Ia Kly và xã Ia Drang</t>
  </si>
  <si>
    <t>Phụ lục</t>
  </si>
  <si>
    <t>CHÍNH PHỦ</t>
  </si>
  <si>
    <t>(Kèm theo Tờ trình số      ngày      /5/2025 của Chính phủ về Đề án sắp xếp đơn vị hành chính cấp xã của tỉnh Gia Lai (mới)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</si>
</sst>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\\* #,##0.00_ ;_ \\* &quot;\\\\\\\\\-&quot;#,##0.00_ ;_ \\* \-??_ ;_ @_ "/>
    <numFmt numFmtId="165" formatCode="#,##0.000"/>
    <numFmt numFmtId="166" formatCode="#,##0.0000"/>
    <numFmt numFmtId="167" formatCode="#,##0.0"/>
    <numFmt numFmtId="168" formatCode="_(* #,##0_);_(* \(#,##0\);_(* &quot;-&quot;??_);_(@_)"/>
  </numFmts>
  <fonts count="53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0"/>
      <name val="Times New Roman"/>
      <family val="2"/>
    </font>
    <font>
      <i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sz val="14"/>
      <name val="Arial"/>
      <family val="2"/>
    </font>
    <font>
      <i/>
      <sz val="14"/>
      <name val="Arial"/>
      <family val="2"/>
    </font>
    <font>
      <sz val="12"/>
      <color theme="1"/>
      <name val="Times New Roman"/>
      <family val="2"/>
    </font>
    <font>
      <sz val="11"/>
      <color rgb="FF9C0006"/>
      <name val="Calibri"/>
      <family val="2"/>
      <scheme val="minor"/>
    </font>
    <font>
      <sz val="12"/>
      <color rgb="FFFFFFFF"/>
      <name val="Times New Roman"/>
      <family val="1"/>
    </font>
    <font>
      <sz val="10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2"/>
      <color rgb="FF0000FF"/>
      <name val="Times New Roman"/>
      <family val="1"/>
    </font>
    <font>
      <sz val="8"/>
      <color rgb="FFFFFFFF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63"/>
    </font>
    <font>
      <sz val="10"/>
      <color rgb="FF000000"/>
      <name val="Baskerville Old Face"/>
      <family val="1"/>
    </font>
    <font>
      <sz val="9"/>
      <color rgb="FF000000"/>
      <name val="Times New Roman"/>
      <family val="2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63"/>
    </font>
    <font>
      <b/>
      <sz val="12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NewRomanPSMT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2" borderId="0" applyNumberFormat="0" applyBorder="0" applyAlignment="0" applyProtection="0"/>
    <xf numFmtId="43" fontId="17" fillId="0" borderId="0" applyFont="0" applyFill="0" applyBorder="0" applyAlignment="0" applyProtection="0"/>
    <xf numFmtId="164" fontId="1" fillId="0" borderId="0" applyBorder="0" applyAlignment="0" applyProtection="0"/>
    <xf numFmtId="0" fontId="2" fillId="0" borderId="0"/>
    <xf numFmtId="0" fontId="1" fillId="0" borderId="0"/>
    <xf numFmtId="0" fontId="2" fillId="0" borderId="0"/>
  </cellStyleXfs>
  <cellXfs count="22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0" fontId="21" fillId="0" borderId="0" xfId="0" applyFont="1" applyAlignment="1">
      <alignment vertical="center" wrapText="1"/>
    </xf>
    <xf numFmtId="165" fontId="21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0" fontId="2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0" fontId="19" fillId="0" borderId="1" xfId="0" applyFont="1" applyBorder="1" applyAlignment="1">
      <alignment vertical="center" wrapText="1"/>
    </xf>
    <xf numFmtId="4" fontId="19" fillId="0" borderId="4" xfId="0" applyNumberFormat="1" applyFont="1" applyBorder="1" applyAlignment="1">
      <alignment wrapText="1"/>
    </xf>
    <xf numFmtId="166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right" vertical="center" wrapText="1" indent="1"/>
    </xf>
    <xf numFmtId="3" fontId="23" fillId="0" borderId="1" xfId="0" applyNumberFormat="1" applyFont="1" applyBorder="1" applyAlignment="1">
      <alignment horizontal="right" vertical="center" wrapText="1" indent="1"/>
    </xf>
    <xf numFmtId="0" fontId="23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4" fontId="20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3" fontId="24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 indent="1"/>
    </xf>
    <xf numFmtId="2" fontId="22" fillId="0" borderId="0" xfId="0" applyNumberFormat="1" applyFont="1" applyAlignment="1">
      <alignment horizontal="right" vertical="center" wrapText="1" indent="1"/>
    </xf>
    <xf numFmtId="2" fontId="3" fillId="0" borderId="0" xfId="0" applyNumberFormat="1" applyFont="1" applyAlignment="1">
      <alignment horizontal="right" vertical="center" wrapText="1" indent="1"/>
    </xf>
    <xf numFmtId="2" fontId="19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3" fontId="26" fillId="0" borderId="1" xfId="0" applyNumberFormat="1" applyFont="1" applyBorder="1" applyAlignment="1">
      <alignment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3" fontId="29" fillId="0" borderId="1" xfId="0" applyNumberFormat="1" applyFont="1" applyBorder="1" applyAlignment="1">
      <alignment horizontal="center" vertical="center" wrapText="1"/>
    </xf>
    <xf numFmtId="3" fontId="29" fillId="0" borderId="3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3" fontId="0" fillId="0" borderId="0" xfId="0" applyNumberFormat="1"/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1" xfId="0" applyBorder="1"/>
    <xf numFmtId="0" fontId="36" fillId="0" borderId="1" xfId="0" applyFont="1" applyBorder="1" applyAlignment="1">
      <alignment horizontal="center" vertical="center" wrapText="1"/>
    </xf>
    <xf numFmtId="3" fontId="36" fillId="0" borderId="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/>
    <xf numFmtId="3" fontId="29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justify"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29" fillId="0" borderId="1" xfId="0" applyNumberFormat="1" applyFont="1" applyBorder="1" applyAlignment="1">
      <alignment horizontal="left"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justify" vertical="center" wrapText="1"/>
    </xf>
    <xf numFmtId="0" fontId="41" fillId="0" borderId="1" xfId="0" applyFont="1" applyBorder="1" applyAlignment="1">
      <alignment horizontal="justify" vertical="center" wrapText="1"/>
    </xf>
    <xf numFmtId="168" fontId="41" fillId="0" borderId="1" xfId="2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3" fontId="43" fillId="0" borderId="1" xfId="0" applyNumberFormat="1" applyFont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1" fillId="0" borderId="1" xfId="1" applyFont="1" applyFill="1" applyBorder="1" applyAlignment="1">
      <alignment horizontal="justify" vertical="center" wrapText="1"/>
    </xf>
    <xf numFmtId="168" fontId="41" fillId="0" borderId="1" xfId="2" applyNumberFormat="1" applyFont="1" applyFill="1" applyBorder="1" applyAlignment="1">
      <alignment horizontal="justify" vertical="center"/>
    </xf>
    <xf numFmtId="0" fontId="41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/>
    <xf numFmtId="0" fontId="4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1" fillId="0" borderId="0" xfId="0" applyFont="1"/>
    <xf numFmtId="0" fontId="4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3" fontId="5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justify" vertical="center"/>
    </xf>
    <xf numFmtId="0" fontId="50" fillId="5" borderId="1" xfId="0" applyFont="1" applyFill="1" applyBorder="1" applyAlignment="1">
      <alignment horizontal="center" vertical="center"/>
    </xf>
    <xf numFmtId="0" fontId="50" fillId="5" borderId="1" xfId="0" applyFont="1" applyFill="1" applyBorder="1" applyAlignment="1">
      <alignment horizontal="justify" vertical="center" wrapText="1"/>
    </xf>
    <xf numFmtId="0" fontId="38" fillId="0" borderId="0" xfId="0" applyFont="1" applyAlignment="1">
      <alignment horizontal="right"/>
    </xf>
    <xf numFmtId="0" fontId="41" fillId="0" borderId="1" xfId="0" applyFont="1" applyBorder="1" applyAlignment="1">
      <alignment horizontal="right" vertical="center" wrapText="1"/>
    </xf>
    <xf numFmtId="0" fontId="41" fillId="5" borderId="1" xfId="0" applyFont="1" applyFill="1" applyBorder="1" applyAlignment="1">
      <alignment horizontal="right" vertical="center" wrapText="1"/>
    </xf>
    <xf numFmtId="1" fontId="41" fillId="5" borderId="1" xfId="0" applyNumberFormat="1" applyFont="1" applyFill="1" applyBorder="1" applyAlignment="1">
      <alignment horizontal="right" vertical="center" wrapText="1"/>
    </xf>
    <xf numFmtId="0" fontId="50" fillId="0" borderId="1" xfId="0" applyFont="1" applyBorder="1" applyAlignment="1">
      <alignment horizontal="right" vertical="center"/>
    </xf>
    <xf numFmtId="1" fontId="50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52" fillId="0" borderId="1" xfId="0" applyFont="1" applyBorder="1" applyAlignment="1">
      <alignment horizontal="right" vertical="center" wrapText="1"/>
    </xf>
    <xf numFmtId="1" fontId="52" fillId="0" borderId="1" xfId="0" applyNumberFormat="1" applyFont="1" applyBorder="1" applyAlignment="1">
      <alignment horizontal="right" vertical="center" wrapText="1"/>
    </xf>
    <xf numFmtId="3" fontId="52" fillId="0" borderId="1" xfId="0" applyNumberFormat="1" applyFont="1" applyBorder="1" applyAlignment="1">
      <alignment horizontal="right" vertical="center" wrapText="1"/>
    </xf>
    <xf numFmtId="0" fontId="50" fillId="5" borderId="1" xfId="0" applyFont="1" applyFill="1" applyBorder="1" applyAlignment="1">
      <alignment horizontal="right" vertical="center" wrapText="1"/>
    </xf>
    <xf numFmtId="1" fontId="50" fillId="5" borderId="1" xfId="0" applyNumberFormat="1" applyFont="1" applyFill="1" applyBorder="1" applyAlignment="1">
      <alignment horizontal="right" vertical="center" wrapText="1"/>
    </xf>
    <xf numFmtId="3" fontId="50" fillId="5" borderId="1" xfId="0" applyNumberFormat="1" applyFont="1" applyFill="1" applyBorder="1" applyAlignment="1">
      <alignment horizontal="right" vertical="center" wrapText="1"/>
    </xf>
    <xf numFmtId="0" fontId="41" fillId="0" borderId="1" xfId="0" applyFont="1" applyBorder="1" applyAlignment="1">
      <alignment horizontal="right"/>
    </xf>
    <xf numFmtId="1" fontId="41" fillId="0" borderId="1" xfId="1" applyNumberFormat="1" applyFont="1" applyFill="1" applyBorder="1" applyAlignment="1">
      <alignment horizontal="right" vertical="center" wrapText="1"/>
    </xf>
    <xf numFmtId="3" fontId="41" fillId="0" borderId="1" xfId="0" applyNumberFormat="1" applyFont="1" applyBorder="1" applyAlignment="1">
      <alignment horizontal="right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1" fontId="43" fillId="0" borderId="1" xfId="0" applyNumberFormat="1" applyFont="1" applyBorder="1" applyAlignment="1">
      <alignment horizontal="right" vertical="center" wrapText="1"/>
    </xf>
    <xf numFmtId="3" fontId="43" fillId="0" borderId="1" xfId="0" applyNumberFormat="1" applyFont="1" applyBorder="1" applyAlignment="1">
      <alignment horizontal="right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1" fontId="41" fillId="0" borderId="1" xfId="0" applyNumberFormat="1" applyFont="1" applyBorder="1" applyAlignment="1">
      <alignment horizontal="right" vertical="center" wrapText="1"/>
    </xf>
    <xf numFmtId="4" fontId="43" fillId="0" borderId="2" xfId="0" applyNumberFormat="1" applyFont="1" applyBorder="1" applyAlignment="1">
      <alignment horizontal="right" vertical="center" wrapText="1"/>
    </xf>
    <xf numFmtId="1" fontId="43" fillId="0" borderId="2" xfId="0" applyNumberFormat="1" applyFont="1" applyBorder="1" applyAlignment="1">
      <alignment horizontal="right" vertical="center" wrapText="1"/>
    </xf>
    <xf numFmtId="3" fontId="43" fillId="0" borderId="2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</cellXfs>
  <cellStyles count="7">
    <cellStyle name="Bad" xfId="1" builtinId="27"/>
    <cellStyle name="Comma 2" xfId="2" xr:uid="{F47B492C-FAFA-4065-B270-1A650D106267}"/>
    <cellStyle name="Comma 7" xfId="3" xr:uid="{4868F059-D64D-442F-BD21-8219B42942BF}"/>
    <cellStyle name="Normal" xfId="0" builtinId="0"/>
    <cellStyle name="Normal - Style1" xfId="4" xr:uid="{9AB09D92-4DC9-479D-852D-EA273434513A}"/>
    <cellStyle name="Normal 2" xfId="5" xr:uid="{382B6DF0-B1FE-4401-96AB-EF162DD7BCCF}"/>
    <cellStyle name="Normal_L­uong q3" xfId="6" xr:uid="{5A189814-FF4E-49F7-84AF-1C55F3C383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1568820</xdr:colOff>
      <xdr:row>2</xdr:row>
      <xdr:rowOff>10080</xdr:rowOff>
    </xdr:from>
    <xdr:to>
      <xdr:col>8</xdr:col>
      <xdr:colOff>3163</xdr:colOff>
      <xdr:row>2</xdr:row>
      <xdr:rowOff>10080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955FE-101B-1631-17E0-347D24B1CFDE}"/>
            </a:ext>
          </a:extLst>
        </xdr:cNvPr>
        <xdr:cNvSpPr/>
      </xdr:nvSpPr>
      <xdr:spPr>
        <a:xfrm>
          <a:off x="3018240" y="520560"/>
          <a:ext cx="34099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1932960</xdr:colOff>
      <xdr:row>3</xdr:row>
      <xdr:rowOff>238320</xdr:rowOff>
    </xdr:from>
    <xdr:to>
      <xdr:col>3</xdr:col>
      <xdr:colOff>321084</xdr:colOff>
      <xdr:row>3</xdr:row>
      <xdr:rowOff>238320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0EB552A-1368-E8D8-C5C9-5BB535258164}"/>
            </a:ext>
          </a:extLst>
        </xdr:cNvPr>
        <xdr:cNvSpPr/>
      </xdr:nvSpPr>
      <xdr:spPr>
        <a:xfrm>
          <a:off x="2293920" y="1004040"/>
          <a:ext cx="21456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360</xdr:colOff>
      <xdr:row>3</xdr:row>
      <xdr:rowOff>0</xdr:rowOff>
    </xdr:from>
    <xdr:to>
      <xdr:col>12</xdr:col>
      <xdr:colOff>81000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98E5ED-A128-CCD4-6EDF-4B41FAD4E752}"/>
            </a:ext>
          </a:extLst>
        </xdr:cNvPr>
        <xdr:cNvSpPr/>
      </xdr:nvSpPr>
      <xdr:spPr>
        <a:xfrm>
          <a:off x="4295880" y="765720"/>
          <a:ext cx="1840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518520</xdr:colOff>
      <xdr:row>4</xdr:row>
      <xdr:rowOff>29160</xdr:rowOff>
    </xdr:from>
    <xdr:to>
      <xdr:col>6</xdr:col>
      <xdr:colOff>589800</xdr:colOff>
      <xdr:row>4</xdr:row>
      <xdr:rowOff>29160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C0C7684-1B3E-983C-8F67-7AF6071584D6}"/>
            </a:ext>
          </a:extLst>
        </xdr:cNvPr>
        <xdr:cNvSpPr/>
      </xdr:nvSpPr>
      <xdr:spPr>
        <a:xfrm>
          <a:off x="4205880" y="1050120"/>
          <a:ext cx="16614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329820</xdr:colOff>
      <xdr:row>3</xdr:row>
      <xdr:rowOff>29160</xdr:rowOff>
    </xdr:from>
    <xdr:to>
      <xdr:col>8</xdr:col>
      <xdr:colOff>398690</xdr:colOff>
      <xdr:row>3</xdr:row>
      <xdr:rowOff>29160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E0644F6-C5C2-5AE3-866B-7F450AF498EF}"/>
            </a:ext>
          </a:extLst>
        </xdr:cNvPr>
        <xdr:cNvSpPr/>
      </xdr:nvSpPr>
      <xdr:spPr>
        <a:xfrm>
          <a:off x="4698360" y="794880"/>
          <a:ext cx="1228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1318560</xdr:colOff>
      <xdr:row>3</xdr:row>
      <xdr:rowOff>10080</xdr:rowOff>
    </xdr:from>
    <xdr:to>
      <xdr:col>4</xdr:col>
      <xdr:colOff>130018</xdr:colOff>
      <xdr:row>3</xdr:row>
      <xdr:rowOff>10080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66E375B-D2BA-1494-5BBB-2B7DF3984780}"/>
            </a:ext>
          </a:extLst>
        </xdr:cNvPr>
        <xdr:cNvSpPr/>
      </xdr:nvSpPr>
      <xdr:spPr>
        <a:xfrm>
          <a:off x="3481200" y="775800"/>
          <a:ext cx="27997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6" name="_x0000_t202" hidden="1">
          <a:extLst>
            <a:ext uri="{FF2B5EF4-FFF2-40B4-BE49-F238E27FC236}">
              <a16:creationId xmlns:a16="http://schemas.microsoft.com/office/drawing/2014/main" id="{0052FD5D-1E36-077C-A98F-B5CD47ED95B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69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7" name="AutoShape 2">
          <a:extLst>
            <a:ext uri="{FF2B5EF4-FFF2-40B4-BE49-F238E27FC236}">
              <a16:creationId xmlns:a16="http://schemas.microsoft.com/office/drawing/2014/main" id="{798A0C11-5B24-FEBB-9309-BE71C47CDF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8" name="AutoShape 2">
          <a:extLst>
            <a:ext uri="{FF2B5EF4-FFF2-40B4-BE49-F238E27FC236}">
              <a16:creationId xmlns:a16="http://schemas.microsoft.com/office/drawing/2014/main" id="{C86715CA-A2E8-4EEA-54A4-2E083B9209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9" name="AutoShape 2">
          <a:extLst>
            <a:ext uri="{FF2B5EF4-FFF2-40B4-BE49-F238E27FC236}">
              <a16:creationId xmlns:a16="http://schemas.microsoft.com/office/drawing/2014/main" id="{16EDBB7C-0B25-B2A0-E6B2-7B552F841E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1</xdr:row>
      <xdr:rowOff>33617</xdr:rowOff>
    </xdr:from>
    <xdr:to>
      <xdr:col>1</xdr:col>
      <xdr:colOff>840442</xdr:colOff>
      <xdr:row>1</xdr:row>
      <xdr:rowOff>44824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03A771-0560-A97A-E9E8-4FA0DA4C1B4C}"/>
            </a:ext>
          </a:extLst>
        </xdr:cNvPr>
        <xdr:cNvCxnSpPr/>
      </xdr:nvCxnSpPr>
      <xdr:spPr>
        <a:xfrm>
          <a:off x="661148" y="268941"/>
          <a:ext cx="616323" cy="112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302560</xdr:colOff>
      <xdr:row>5</xdr:row>
      <xdr:rowOff>38099</xdr:rowOff>
    </xdr:from>
    <xdr:to>
      <xdr:col>5</xdr:col>
      <xdr:colOff>429867</xdr:colOff>
      <xdr:row>5</xdr:row>
      <xdr:rowOff>39687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71A115B-5CFA-2F97-5927-2A9C466E018B}"/>
            </a:ext>
          </a:extLst>
        </xdr:cNvPr>
        <xdr:cNvCxnSpPr/>
      </xdr:nvCxnSpPr>
      <xdr:spPr>
        <a:xfrm>
          <a:off x="3969125" y="1606923"/>
          <a:ext cx="2081613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F75C-BB54-45A0-AD7A-486BF4A3B49F}">
  <sheetPr codeName="Sheet1"/>
  <dimension ref="A1:X673"/>
  <sheetViews>
    <sheetView topLeftCell="G105" zoomScale="85" zoomScaleNormal="85" workbookViewId="0">
      <selection activeCell="Y227" sqref="Y227"/>
    </sheetView>
  </sheetViews>
  <sheetFormatPr defaultColWidth="9.140625" defaultRowHeight="15.75"/>
  <cols>
    <col min="1" max="2" width="6.7109375" style="1" customWidth="1"/>
    <col min="3" max="3" width="7.7109375" style="1" customWidth="1"/>
    <col min="4" max="4" width="25.7109375" style="2" customWidth="1"/>
    <col min="5" max="5" width="10.28515625" style="1" customWidth="1"/>
    <col min="6" max="7" width="10.7109375" style="2" customWidth="1"/>
    <col min="8" max="9" width="12.7109375" style="3" customWidth="1"/>
    <col min="10" max="10" width="13.140625" style="1" customWidth="1"/>
    <col min="11" max="11" width="13.28515625" style="4" customWidth="1"/>
    <col min="12" max="12" width="9.140625" style="4" customWidth="1"/>
    <col min="13" max="13" width="12.7109375" style="5" customWidth="1"/>
    <col min="14" max="14" width="9.140625" style="4" customWidth="1"/>
    <col min="15" max="15" width="13.140625" style="4" customWidth="1"/>
    <col min="16" max="19" width="9.140625" style="4" customWidth="1"/>
    <col min="20" max="20" width="13.140625" style="6" customWidth="1"/>
    <col min="21" max="21" width="16.28515625" style="6" customWidth="1"/>
    <col min="22" max="22" width="9.140625" style="6" customWidth="1"/>
    <col min="23" max="23" width="13.140625" style="4" customWidth="1"/>
    <col min="24" max="24" width="9.140625" style="4" customWidth="1"/>
    <col min="25" max="16384" width="9.140625" style="7"/>
  </cols>
  <sheetData>
    <row r="1" spans="1:24" ht="20.100000000000001" customHeight="1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24" ht="20.100000000000001" customHeight="1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24" s="14" customFormat="1" ht="20.100000000000001" customHeight="1">
      <c r="A3" s="8"/>
      <c r="B3" s="8"/>
      <c r="C3" s="8"/>
      <c r="D3" s="9"/>
      <c r="E3" s="8"/>
      <c r="F3" s="9"/>
      <c r="G3" s="9"/>
      <c r="H3" s="10"/>
      <c r="I3" s="10"/>
      <c r="J3" s="8"/>
      <c r="K3" s="11"/>
      <c r="L3" s="11"/>
      <c r="M3" s="12"/>
      <c r="N3" s="11"/>
      <c r="O3" s="11"/>
      <c r="P3" s="11"/>
      <c r="Q3" s="11"/>
      <c r="R3" s="11"/>
      <c r="S3" s="11"/>
      <c r="T3" s="13"/>
      <c r="U3" s="13"/>
      <c r="V3" s="13"/>
      <c r="W3" s="11"/>
      <c r="X3" s="11"/>
    </row>
    <row r="4" spans="1:24" s="14" customFormat="1" ht="20.100000000000001" customHeight="1">
      <c r="A4" s="199" t="s">
        <v>2</v>
      </c>
      <c r="B4" s="199"/>
      <c r="C4" s="200" t="s">
        <v>3</v>
      </c>
      <c r="D4" s="200" t="s">
        <v>4</v>
      </c>
      <c r="E4" s="16"/>
      <c r="F4" s="200" t="s">
        <v>5</v>
      </c>
      <c r="G4" s="200" t="s">
        <v>6</v>
      </c>
      <c r="H4" s="200" t="s">
        <v>7</v>
      </c>
      <c r="I4" s="200" t="s">
        <v>8</v>
      </c>
      <c r="J4" s="200" t="s">
        <v>9</v>
      </c>
      <c r="K4" s="11"/>
      <c r="L4" s="11"/>
      <c r="M4" s="12"/>
      <c r="N4" s="201" t="s">
        <v>10</v>
      </c>
      <c r="O4" s="201"/>
      <c r="P4" s="201"/>
      <c r="Q4" s="201" t="s">
        <v>11</v>
      </c>
      <c r="R4" s="201" t="s">
        <v>12</v>
      </c>
      <c r="S4" s="11"/>
      <c r="T4" s="13"/>
      <c r="U4" s="13"/>
      <c r="V4" s="13"/>
      <c r="W4" s="11"/>
      <c r="X4" s="11"/>
    </row>
    <row r="5" spans="1:24" s="14" customFormat="1" ht="20.100000000000001" customHeight="1">
      <c r="A5" s="199"/>
      <c r="B5" s="199"/>
      <c r="C5" s="200"/>
      <c r="D5" s="200"/>
      <c r="E5" s="17"/>
      <c r="F5" s="200"/>
      <c r="G5" s="200"/>
      <c r="H5" s="200"/>
      <c r="I5" s="200"/>
      <c r="J5" s="200"/>
      <c r="K5" s="11"/>
      <c r="L5" s="11"/>
      <c r="M5" s="12"/>
      <c r="N5" s="201" t="s">
        <v>13</v>
      </c>
      <c r="O5" s="201" t="s">
        <v>14</v>
      </c>
      <c r="P5" s="201" t="s">
        <v>15</v>
      </c>
      <c r="Q5" s="201"/>
      <c r="R5" s="201"/>
      <c r="S5" s="11"/>
      <c r="T5" s="13"/>
      <c r="U5" s="13"/>
      <c r="V5" s="13"/>
      <c r="W5" s="11"/>
      <c r="X5" s="11"/>
    </row>
    <row r="6" spans="1:24" s="14" customFormat="1" ht="20.100000000000001" customHeight="1">
      <c r="A6" s="199"/>
      <c r="B6" s="199"/>
      <c r="C6" s="200"/>
      <c r="D6" s="200"/>
      <c r="E6" s="17"/>
      <c r="F6" s="200"/>
      <c r="G6" s="200"/>
      <c r="H6" s="200"/>
      <c r="I6" s="200"/>
      <c r="J6" s="200"/>
      <c r="K6" s="11"/>
      <c r="L6" s="11"/>
      <c r="M6" s="12"/>
      <c r="N6" s="201"/>
      <c r="O6" s="201"/>
      <c r="P6" s="201"/>
      <c r="Q6" s="201"/>
      <c r="R6" s="201"/>
      <c r="S6" s="11"/>
      <c r="T6" s="13"/>
      <c r="U6" s="13"/>
      <c r="V6" s="13"/>
      <c r="W6" s="11"/>
      <c r="X6" s="11"/>
    </row>
    <row r="7" spans="1:24" s="14" customFormat="1" ht="20.100000000000001" customHeight="1">
      <c r="A7" s="18" t="s">
        <v>16</v>
      </c>
      <c r="B7" s="18" t="s">
        <v>17</v>
      </c>
      <c r="C7" s="18"/>
      <c r="D7" s="18" t="s">
        <v>18</v>
      </c>
      <c r="E7" s="18"/>
      <c r="F7" s="18" t="s">
        <v>19</v>
      </c>
      <c r="G7" s="18" t="s">
        <v>20</v>
      </c>
      <c r="H7" s="18" t="s">
        <v>21</v>
      </c>
      <c r="I7" s="19" t="s">
        <v>22</v>
      </c>
      <c r="J7" s="19" t="s">
        <v>23</v>
      </c>
      <c r="K7" s="11"/>
      <c r="L7" s="11"/>
      <c r="M7" s="12"/>
      <c r="N7" s="20">
        <f>N9+N47+N59+N68+N96+N122+N150+N194+N225+N258+N293+N309+N338+N368+N385+N422+N464+N474+N493+N507+N519+N543+N566+N587+N616+N634+N653</f>
        <v>474</v>
      </c>
      <c r="O7" s="20">
        <f>O9+O47+O59+O68+O96+O122+O150+O194+O225+O258+O293+O309+O338+O368+O385+O422+O464+O474+O493+O507+O519+O543+O566+O587+O616+O634+O653</f>
        <v>81</v>
      </c>
      <c r="P7" s="20">
        <f>P9+P47+P59+P68+P96+P122+P150+P194+P225+P258+P293+P309+P338+P368+P385+P422+P464+P474+P493+P507+P519+P543+P566+P587+P616+P634+P653</f>
        <v>555</v>
      </c>
      <c r="Q7" s="20">
        <f>Q9+Q47+Q59+Q68+Q96+Q122+Q150+Q194+Q225+Q258+Q293+Q309+Q338+Q368+Q385+Q422+Q464+Q474+Q493+Q507+Q519+Q543+Q566+Q587+Q616+Q634+Q653</f>
        <v>23</v>
      </c>
      <c r="R7" s="20">
        <f>R9+R47+R59+R68+R96+R122+R150+R194+R225+R258+R293+R309+R338+R368+R385+R422+R464+R474+R493+R507+R519+R543+R566+R587+R616+R634+R653</f>
        <v>69</v>
      </c>
      <c r="S7" s="11"/>
      <c r="T7" s="13"/>
      <c r="U7" s="13"/>
      <c r="V7" s="13"/>
      <c r="W7" s="11"/>
      <c r="X7" s="11"/>
    </row>
    <row r="8" spans="1:24" s="14" customFormat="1" ht="20.100000000000001" customHeight="1">
      <c r="A8" s="21"/>
      <c r="B8" s="21"/>
      <c r="C8" s="21"/>
      <c r="D8" s="22" t="s">
        <v>24</v>
      </c>
      <c r="E8" s="21"/>
      <c r="F8" s="15"/>
      <c r="G8" s="15"/>
      <c r="H8" s="23">
        <f>H9+H47+H59+H68+H96+H122+H150+H194+H225+H258+H293+H309+H338+H368+H385+H422+H464+H474+H493+H507+H519+H543+H566+H587+H616+H634+H653</f>
        <v>11114.65</v>
      </c>
      <c r="I8" s="24">
        <f>I9+I47+I59+I68+I96+I122+I150+I194+I225+I258+I293+I309+I338+I368+I385+I422+I464+I474+I493+I507+I519+I543+I566+I587+I616+I634+I653</f>
        <v>3558150</v>
      </c>
      <c r="J8" s="25"/>
      <c r="K8" s="11"/>
      <c r="L8" s="11"/>
      <c r="M8" s="12"/>
      <c r="N8" s="11"/>
      <c r="O8" s="11"/>
      <c r="P8" s="11"/>
      <c r="Q8" s="11"/>
      <c r="R8" s="11"/>
      <c r="S8" s="11"/>
      <c r="T8" s="13"/>
      <c r="U8" s="13"/>
      <c r="V8" s="13"/>
      <c r="W8" s="11">
        <f>24/635*100</f>
        <v>3.7795275590551181</v>
      </c>
      <c r="X8" s="11"/>
    </row>
    <row r="9" spans="1:24" s="14" customFormat="1" ht="20.100000000000001" customHeight="1">
      <c r="A9" s="21" t="s">
        <v>25</v>
      </c>
      <c r="B9" s="21"/>
      <c r="C9" s="21"/>
      <c r="D9" s="22" t="s">
        <v>26</v>
      </c>
      <c r="E9" s="21"/>
      <c r="F9" s="26"/>
      <c r="G9" s="26"/>
      <c r="H9" s="23">
        <f>SUM(H10:H46)</f>
        <v>145.41</v>
      </c>
      <c r="I9" s="24">
        <f>SUM(I10:I46)</f>
        <v>358351</v>
      </c>
      <c r="J9" s="27"/>
      <c r="K9" s="11"/>
      <c r="L9" s="11"/>
      <c r="M9" s="12"/>
      <c r="N9" s="28">
        <f>SUM(N10:N46)</f>
        <v>27</v>
      </c>
      <c r="O9" s="28">
        <f>SUM(O10:O46)</f>
        <v>2</v>
      </c>
      <c r="P9" s="28">
        <f>SUM(P10:P46)</f>
        <v>29</v>
      </c>
      <c r="Q9" s="28">
        <f>SUM(Q10:Q46)</f>
        <v>4</v>
      </c>
      <c r="R9" s="28">
        <f>SUM(R10:R46)</f>
        <v>2</v>
      </c>
      <c r="S9" s="11"/>
      <c r="T9" s="13"/>
      <c r="U9" s="13"/>
      <c r="V9" s="13"/>
      <c r="W9" s="11">
        <f>100-W8</f>
        <v>96.220472440944889</v>
      </c>
      <c r="X9" s="11"/>
    </row>
    <row r="10" spans="1:24" ht="20.100000000000001" customHeight="1">
      <c r="A10" s="29">
        <v>1</v>
      </c>
      <c r="B10" s="29">
        <v>1</v>
      </c>
      <c r="C10" s="29" t="s">
        <v>27</v>
      </c>
      <c r="D10" s="30" t="s">
        <v>28</v>
      </c>
      <c r="E10" s="29"/>
      <c r="F10" s="30"/>
      <c r="G10" s="29" t="s">
        <v>29</v>
      </c>
      <c r="H10" s="31">
        <v>4.32</v>
      </c>
      <c r="I10" s="32">
        <v>6073</v>
      </c>
      <c r="J10" s="33"/>
      <c r="K10" s="34">
        <f t="shared" ref="K10:K46" si="0">ROUND(H10,2)</f>
        <v>4.32</v>
      </c>
      <c r="L10" s="35">
        <f t="shared" ref="L10:L46" si="1">K10-H10</f>
        <v>0</v>
      </c>
      <c r="M10" s="5">
        <v>4.3160999999999996</v>
      </c>
      <c r="N10" s="36">
        <f t="shared" ref="N10:N29" si="2">IF(H10&gt;=2.75,0,1)</f>
        <v>0</v>
      </c>
      <c r="O10" s="36">
        <f t="shared" ref="O10:O29" si="3">IF(I10&gt;=3500,0,1)</f>
        <v>0</v>
      </c>
      <c r="P10" s="36">
        <f t="shared" ref="P10:P46" si="4">N10+O10</f>
        <v>0</v>
      </c>
      <c r="Q10" s="36">
        <f t="shared" ref="Q10:Q29" si="5">IF(AND(H10&gt;=5.5,I10&gt;=7000),1,0)</f>
        <v>0</v>
      </c>
      <c r="R10" s="36">
        <f t="shared" ref="R10:R29" si="6">IF(AND(H10&lt;2.25,I10&lt;3500),1,0)</f>
        <v>0</v>
      </c>
    </row>
    <row r="11" spans="1:24" ht="20.100000000000001" customHeight="1">
      <c r="A11" s="29">
        <v>2</v>
      </c>
      <c r="B11" s="29">
        <f t="shared" ref="B11:B46" si="7">B10+1</f>
        <v>2</v>
      </c>
      <c r="C11" s="29" t="s">
        <v>27</v>
      </c>
      <c r="D11" s="30" t="s">
        <v>30</v>
      </c>
      <c r="E11" s="29"/>
      <c r="F11" s="30"/>
      <c r="G11" s="29" t="s">
        <v>29</v>
      </c>
      <c r="H11" s="31">
        <v>3.6</v>
      </c>
      <c r="I11" s="32">
        <v>25809</v>
      </c>
      <c r="J11" s="33"/>
      <c r="K11" s="34">
        <f t="shared" si="0"/>
        <v>3.6</v>
      </c>
      <c r="L11" s="35">
        <f t="shared" si="1"/>
        <v>0</v>
      </c>
      <c r="M11" s="5">
        <v>3.6004999999999998</v>
      </c>
      <c r="N11" s="36">
        <f t="shared" si="2"/>
        <v>0</v>
      </c>
      <c r="O11" s="36">
        <f t="shared" si="3"/>
        <v>0</v>
      </c>
      <c r="P11" s="36">
        <f t="shared" si="4"/>
        <v>0</v>
      </c>
      <c r="Q11" s="36">
        <f t="shared" si="5"/>
        <v>0</v>
      </c>
      <c r="R11" s="36">
        <f t="shared" si="6"/>
        <v>0</v>
      </c>
    </row>
    <row r="12" spans="1:24" ht="20.100000000000001" customHeight="1">
      <c r="A12" s="29">
        <v>3</v>
      </c>
      <c r="B12" s="29">
        <f t="shared" si="7"/>
        <v>3</v>
      </c>
      <c r="C12" s="29" t="s">
        <v>27</v>
      </c>
      <c r="D12" s="30" t="s">
        <v>31</v>
      </c>
      <c r="E12" s="29"/>
      <c r="F12" s="30"/>
      <c r="G12" s="29" t="s">
        <v>29</v>
      </c>
      <c r="H12" s="31">
        <v>2.57</v>
      </c>
      <c r="I12" s="32">
        <v>14079</v>
      </c>
      <c r="J12" s="33"/>
      <c r="K12" s="34">
        <f t="shared" si="0"/>
        <v>2.57</v>
      </c>
      <c r="L12" s="35">
        <f t="shared" si="1"/>
        <v>0</v>
      </c>
      <c r="M12" s="5">
        <v>2.5707</v>
      </c>
      <c r="N12" s="36">
        <f t="shared" si="2"/>
        <v>1</v>
      </c>
      <c r="O12" s="36">
        <f t="shared" si="3"/>
        <v>0</v>
      </c>
      <c r="P12" s="36">
        <f t="shared" si="4"/>
        <v>1</v>
      </c>
      <c r="Q12" s="36">
        <f t="shared" si="5"/>
        <v>0</v>
      </c>
      <c r="R12" s="36">
        <f t="shared" si="6"/>
        <v>0</v>
      </c>
    </row>
    <row r="13" spans="1:24" ht="20.100000000000001" customHeight="1">
      <c r="A13" s="29">
        <v>4</v>
      </c>
      <c r="B13" s="29">
        <f t="shared" si="7"/>
        <v>4</v>
      </c>
      <c r="C13" s="29" t="s">
        <v>27</v>
      </c>
      <c r="D13" s="30" t="s">
        <v>32</v>
      </c>
      <c r="E13" s="29"/>
      <c r="F13" s="30"/>
      <c r="G13" s="29" t="s">
        <v>29</v>
      </c>
      <c r="H13" s="31">
        <v>0.86</v>
      </c>
      <c r="I13" s="32">
        <v>12305</v>
      </c>
      <c r="J13" s="33"/>
      <c r="K13" s="34">
        <f t="shared" si="0"/>
        <v>0.86</v>
      </c>
      <c r="L13" s="35">
        <f t="shared" si="1"/>
        <v>0</v>
      </c>
      <c r="M13" s="5">
        <v>0.85940000000000005</v>
      </c>
      <c r="N13" s="36">
        <f t="shared" si="2"/>
        <v>1</v>
      </c>
      <c r="O13" s="36">
        <f t="shared" si="3"/>
        <v>0</v>
      </c>
      <c r="P13" s="36">
        <f t="shared" si="4"/>
        <v>1</v>
      </c>
      <c r="Q13" s="36">
        <f t="shared" si="5"/>
        <v>0</v>
      </c>
      <c r="R13" s="36">
        <f t="shared" si="6"/>
        <v>0</v>
      </c>
    </row>
    <row r="14" spans="1:24" ht="20.100000000000001" customHeight="1">
      <c r="A14" s="29">
        <v>5</v>
      </c>
      <c r="B14" s="29">
        <f t="shared" si="7"/>
        <v>5</v>
      </c>
      <c r="C14" s="29" t="s">
        <v>27</v>
      </c>
      <c r="D14" s="30" t="s">
        <v>33</v>
      </c>
      <c r="E14" s="29"/>
      <c r="F14" s="30"/>
      <c r="G14" s="29" t="s">
        <v>29</v>
      </c>
      <c r="H14" s="31">
        <v>0.68</v>
      </c>
      <c r="I14" s="32">
        <v>7325</v>
      </c>
      <c r="J14" s="33"/>
      <c r="K14" s="34">
        <f t="shared" si="0"/>
        <v>0.68</v>
      </c>
      <c r="L14" s="35">
        <f t="shared" si="1"/>
        <v>0</v>
      </c>
      <c r="M14" s="5">
        <v>0.67649999999999999</v>
      </c>
      <c r="N14" s="36">
        <f t="shared" si="2"/>
        <v>1</v>
      </c>
      <c r="O14" s="36">
        <f t="shared" si="3"/>
        <v>0</v>
      </c>
      <c r="P14" s="36">
        <f t="shared" si="4"/>
        <v>1</v>
      </c>
      <c r="Q14" s="36">
        <f t="shared" si="5"/>
        <v>0</v>
      </c>
      <c r="R14" s="36">
        <f t="shared" si="6"/>
        <v>0</v>
      </c>
    </row>
    <row r="15" spans="1:24" ht="20.100000000000001" customHeight="1">
      <c r="A15" s="29">
        <v>6</v>
      </c>
      <c r="B15" s="29">
        <f t="shared" si="7"/>
        <v>6</v>
      </c>
      <c r="C15" s="29" t="s">
        <v>27</v>
      </c>
      <c r="D15" s="30" t="s">
        <v>34</v>
      </c>
      <c r="E15" s="29"/>
      <c r="F15" s="30"/>
      <c r="G15" s="29" t="s">
        <v>29</v>
      </c>
      <c r="H15" s="31">
        <v>1.83</v>
      </c>
      <c r="I15" s="32">
        <v>15272</v>
      </c>
      <c r="J15" s="33"/>
      <c r="K15" s="34">
        <f t="shared" si="0"/>
        <v>1.83</v>
      </c>
      <c r="L15" s="35">
        <f t="shared" si="1"/>
        <v>0</v>
      </c>
      <c r="M15" s="5">
        <v>1.8287</v>
      </c>
      <c r="N15" s="36">
        <f t="shared" si="2"/>
        <v>1</v>
      </c>
      <c r="O15" s="36">
        <f t="shared" si="3"/>
        <v>0</v>
      </c>
      <c r="P15" s="36">
        <f t="shared" si="4"/>
        <v>1</v>
      </c>
      <c r="Q15" s="36">
        <f t="shared" si="5"/>
        <v>0</v>
      </c>
      <c r="R15" s="36">
        <f t="shared" si="6"/>
        <v>0</v>
      </c>
    </row>
    <row r="16" spans="1:24" ht="20.100000000000001" customHeight="1">
      <c r="A16" s="29">
        <v>7</v>
      </c>
      <c r="B16" s="29">
        <f t="shared" si="7"/>
        <v>7</v>
      </c>
      <c r="C16" s="29" t="s">
        <v>27</v>
      </c>
      <c r="D16" s="30" t="s">
        <v>35</v>
      </c>
      <c r="E16" s="29"/>
      <c r="F16" s="30"/>
      <c r="G16" s="29" t="s">
        <v>29</v>
      </c>
      <c r="H16" s="31">
        <v>0.93</v>
      </c>
      <c r="I16" s="32">
        <v>10326</v>
      </c>
      <c r="J16" s="33"/>
      <c r="K16" s="34">
        <f t="shared" si="0"/>
        <v>0.93</v>
      </c>
      <c r="L16" s="35">
        <f t="shared" si="1"/>
        <v>0</v>
      </c>
      <c r="M16" s="5">
        <v>0.92830000000000001</v>
      </c>
      <c r="N16" s="36">
        <f t="shared" si="2"/>
        <v>1</v>
      </c>
      <c r="O16" s="36">
        <f t="shared" si="3"/>
        <v>0</v>
      </c>
      <c r="P16" s="36">
        <f t="shared" si="4"/>
        <v>1</v>
      </c>
      <c r="Q16" s="36">
        <f t="shared" si="5"/>
        <v>0</v>
      </c>
      <c r="R16" s="36">
        <f t="shared" si="6"/>
        <v>0</v>
      </c>
    </row>
    <row r="17" spans="1:18" ht="20.100000000000001" customHeight="1">
      <c r="A17" s="29">
        <v>8</v>
      </c>
      <c r="B17" s="29">
        <f t="shared" si="7"/>
        <v>8</v>
      </c>
      <c r="C17" s="29" t="s">
        <v>27</v>
      </c>
      <c r="D17" s="30" t="s">
        <v>36</v>
      </c>
      <c r="E17" s="29"/>
      <c r="F17" s="30"/>
      <c r="G17" s="29" t="s">
        <v>29</v>
      </c>
      <c r="H17" s="31">
        <v>0.7</v>
      </c>
      <c r="I17" s="32">
        <v>10027</v>
      </c>
      <c r="J17" s="33"/>
      <c r="K17" s="34">
        <f t="shared" si="0"/>
        <v>0.7</v>
      </c>
      <c r="L17" s="35">
        <f t="shared" si="1"/>
        <v>0</v>
      </c>
      <c r="M17" s="5">
        <v>0.70169999999999999</v>
      </c>
      <c r="N17" s="36">
        <f t="shared" si="2"/>
        <v>1</v>
      </c>
      <c r="O17" s="36">
        <f t="shared" si="3"/>
        <v>0</v>
      </c>
      <c r="P17" s="36">
        <f t="shared" si="4"/>
        <v>1</v>
      </c>
      <c r="Q17" s="36">
        <f t="shared" si="5"/>
        <v>0</v>
      </c>
      <c r="R17" s="36">
        <f t="shared" si="6"/>
        <v>0</v>
      </c>
    </row>
    <row r="18" spans="1:18" ht="20.100000000000001" customHeight="1">
      <c r="A18" s="29">
        <v>9</v>
      </c>
      <c r="B18" s="29">
        <f t="shared" si="7"/>
        <v>9</v>
      </c>
      <c r="C18" s="29" t="s">
        <v>27</v>
      </c>
      <c r="D18" s="30" t="s">
        <v>37</v>
      </c>
      <c r="E18" s="29"/>
      <c r="F18" s="30"/>
      <c r="G18" s="29" t="s">
        <v>29</v>
      </c>
      <c r="H18" s="31">
        <v>0.54</v>
      </c>
      <c r="I18" s="32">
        <v>10115</v>
      </c>
      <c r="J18" s="33"/>
      <c r="K18" s="34">
        <f t="shared" si="0"/>
        <v>0.54</v>
      </c>
      <c r="L18" s="35">
        <f t="shared" si="1"/>
        <v>0</v>
      </c>
      <c r="M18" s="5">
        <v>0.53769999999999996</v>
      </c>
      <c r="N18" s="36">
        <f t="shared" si="2"/>
        <v>1</v>
      </c>
      <c r="O18" s="36">
        <f t="shared" si="3"/>
        <v>0</v>
      </c>
      <c r="P18" s="36">
        <f t="shared" si="4"/>
        <v>1</v>
      </c>
      <c r="Q18" s="36">
        <f t="shared" si="5"/>
        <v>0</v>
      </c>
      <c r="R18" s="36">
        <f t="shared" si="6"/>
        <v>0</v>
      </c>
    </row>
    <row r="19" spans="1:18" ht="20.100000000000001" customHeight="1">
      <c r="A19" s="29">
        <v>10</v>
      </c>
      <c r="B19" s="29">
        <f t="shared" si="7"/>
        <v>10</v>
      </c>
      <c r="C19" s="29" t="s">
        <v>27</v>
      </c>
      <c r="D19" s="30" t="s">
        <v>38</v>
      </c>
      <c r="E19" s="29"/>
      <c r="F19" s="30"/>
      <c r="G19" s="29" t="s">
        <v>29</v>
      </c>
      <c r="H19" s="31">
        <v>4.76</v>
      </c>
      <c r="I19" s="32">
        <v>28931</v>
      </c>
      <c r="J19" s="33"/>
      <c r="K19" s="34">
        <f t="shared" si="0"/>
        <v>4.76</v>
      </c>
      <c r="L19" s="35">
        <f t="shared" si="1"/>
        <v>0</v>
      </c>
      <c r="M19" s="5">
        <v>4.7636000000000003</v>
      </c>
      <c r="N19" s="36">
        <f t="shared" si="2"/>
        <v>0</v>
      </c>
      <c r="O19" s="36">
        <f t="shared" si="3"/>
        <v>0</v>
      </c>
      <c r="P19" s="36">
        <f t="shared" si="4"/>
        <v>0</v>
      </c>
      <c r="Q19" s="36">
        <f t="shared" si="5"/>
        <v>0</v>
      </c>
      <c r="R19" s="36">
        <f t="shared" si="6"/>
        <v>0</v>
      </c>
    </row>
    <row r="20" spans="1:18" ht="20.100000000000001" customHeight="1">
      <c r="A20" s="29">
        <v>11</v>
      </c>
      <c r="B20" s="29">
        <f t="shared" si="7"/>
        <v>11</v>
      </c>
      <c r="C20" s="29" t="s">
        <v>27</v>
      </c>
      <c r="D20" s="30" t="s">
        <v>39</v>
      </c>
      <c r="E20" s="29"/>
      <c r="F20" s="30"/>
      <c r="G20" s="29" t="s">
        <v>29</v>
      </c>
      <c r="H20" s="31">
        <v>1</v>
      </c>
      <c r="I20" s="32">
        <v>11215</v>
      </c>
      <c r="J20" s="33"/>
      <c r="K20" s="34">
        <f t="shared" si="0"/>
        <v>1</v>
      </c>
      <c r="L20" s="35">
        <f t="shared" si="1"/>
        <v>0</v>
      </c>
      <c r="M20" s="5">
        <v>0.99750000000000005</v>
      </c>
      <c r="N20" s="36">
        <f t="shared" si="2"/>
        <v>1</v>
      </c>
      <c r="O20" s="36">
        <f t="shared" si="3"/>
        <v>0</v>
      </c>
      <c r="P20" s="36">
        <f t="shared" si="4"/>
        <v>1</v>
      </c>
      <c r="Q20" s="36">
        <f t="shared" si="5"/>
        <v>0</v>
      </c>
      <c r="R20" s="36">
        <f t="shared" si="6"/>
        <v>0</v>
      </c>
    </row>
    <row r="21" spans="1:18" ht="20.100000000000001" customHeight="1">
      <c r="A21" s="37">
        <v>12</v>
      </c>
      <c r="B21" s="37">
        <f t="shared" si="7"/>
        <v>12</v>
      </c>
      <c r="C21" s="37" t="s">
        <v>27</v>
      </c>
      <c r="D21" s="38" t="s">
        <v>40</v>
      </c>
      <c r="E21" s="37"/>
      <c r="F21" s="38"/>
      <c r="G21" s="37" t="s">
        <v>29</v>
      </c>
      <c r="H21" s="39">
        <v>0.86</v>
      </c>
      <c r="I21" s="40">
        <v>11050</v>
      </c>
      <c r="J21" s="41"/>
      <c r="K21" s="34">
        <f t="shared" si="0"/>
        <v>0.86</v>
      </c>
      <c r="L21" s="35">
        <f t="shared" si="1"/>
        <v>0</v>
      </c>
      <c r="M21" s="5">
        <v>0.86560000000000004</v>
      </c>
      <c r="N21" s="36">
        <f t="shared" si="2"/>
        <v>1</v>
      </c>
      <c r="O21" s="36">
        <f t="shared" si="3"/>
        <v>0</v>
      </c>
      <c r="P21" s="36">
        <f t="shared" si="4"/>
        <v>1</v>
      </c>
      <c r="Q21" s="36">
        <f t="shared" si="5"/>
        <v>0</v>
      </c>
      <c r="R21" s="36">
        <f t="shared" si="6"/>
        <v>0</v>
      </c>
    </row>
    <row r="22" spans="1:18" ht="20.100000000000001" customHeight="1">
      <c r="A22" s="29">
        <v>13</v>
      </c>
      <c r="B22" s="29">
        <f t="shared" si="7"/>
        <v>13</v>
      </c>
      <c r="C22" s="29" t="s">
        <v>27</v>
      </c>
      <c r="D22" s="30" t="s">
        <v>41</v>
      </c>
      <c r="E22" s="29">
        <v>1</v>
      </c>
      <c r="F22" s="30"/>
      <c r="G22" s="29" t="s">
        <v>29</v>
      </c>
      <c r="H22" s="31">
        <v>2.76</v>
      </c>
      <c r="I22" s="32">
        <v>6913</v>
      </c>
      <c r="J22" s="33"/>
      <c r="K22" s="34">
        <f t="shared" si="0"/>
        <v>2.76</v>
      </c>
      <c r="L22" s="35">
        <f t="shared" si="1"/>
        <v>0</v>
      </c>
      <c r="M22" s="5">
        <v>2.7587000000000002</v>
      </c>
      <c r="N22" s="36">
        <f t="shared" si="2"/>
        <v>0</v>
      </c>
      <c r="O22" s="36">
        <f t="shared" si="3"/>
        <v>0</v>
      </c>
      <c r="P22" s="36">
        <f t="shared" si="4"/>
        <v>0</v>
      </c>
      <c r="Q22" s="36">
        <f t="shared" si="5"/>
        <v>0</v>
      </c>
      <c r="R22" s="36">
        <f t="shared" si="6"/>
        <v>0</v>
      </c>
    </row>
    <row r="23" spans="1:18" ht="20.100000000000001" customHeight="1">
      <c r="A23" s="29">
        <v>14</v>
      </c>
      <c r="B23" s="29">
        <f t="shared" si="7"/>
        <v>14</v>
      </c>
      <c r="C23" s="29" t="s">
        <v>27</v>
      </c>
      <c r="D23" s="30" t="s">
        <v>42</v>
      </c>
      <c r="E23" s="29">
        <v>1</v>
      </c>
      <c r="F23" s="30"/>
      <c r="G23" s="29" t="s">
        <v>29</v>
      </c>
      <c r="H23" s="31">
        <v>2.5499999999999998</v>
      </c>
      <c r="I23" s="32">
        <v>8194</v>
      </c>
      <c r="J23" s="33"/>
      <c r="K23" s="34">
        <f t="shared" si="0"/>
        <v>2.5499999999999998</v>
      </c>
      <c r="L23" s="35">
        <f t="shared" si="1"/>
        <v>0</v>
      </c>
      <c r="M23" s="5">
        <v>2.5455999999999999</v>
      </c>
      <c r="N23" s="36">
        <f t="shared" si="2"/>
        <v>1</v>
      </c>
      <c r="O23" s="36">
        <f t="shared" si="3"/>
        <v>0</v>
      </c>
      <c r="P23" s="36">
        <f t="shared" si="4"/>
        <v>1</v>
      </c>
      <c r="Q23" s="36">
        <f t="shared" si="5"/>
        <v>0</v>
      </c>
      <c r="R23" s="36">
        <f t="shared" si="6"/>
        <v>0</v>
      </c>
    </row>
    <row r="24" spans="1:18" ht="20.100000000000001" customHeight="1">
      <c r="A24" s="29">
        <v>15</v>
      </c>
      <c r="B24" s="29">
        <f t="shared" si="7"/>
        <v>15</v>
      </c>
      <c r="C24" s="29" t="s">
        <v>27</v>
      </c>
      <c r="D24" s="30" t="s">
        <v>43</v>
      </c>
      <c r="E24" s="29"/>
      <c r="F24" s="30"/>
      <c r="G24" s="29" t="s">
        <v>29</v>
      </c>
      <c r="H24" s="31">
        <v>6.54</v>
      </c>
      <c r="I24" s="32">
        <v>10920</v>
      </c>
      <c r="J24" s="33"/>
      <c r="K24" s="34">
        <f t="shared" si="0"/>
        <v>6.54</v>
      </c>
      <c r="L24" s="35">
        <f t="shared" si="1"/>
        <v>0</v>
      </c>
      <c r="M24" s="5">
        <v>6.5410000000000004</v>
      </c>
      <c r="N24" s="36">
        <f t="shared" si="2"/>
        <v>0</v>
      </c>
      <c r="O24" s="36">
        <f t="shared" si="3"/>
        <v>0</v>
      </c>
      <c r="P24" s="36">
        <f t="shared" si="4"/>
        <v>0</v>
      </c>
      <c r="Q24" s="36">
        <f t="shared" si="5"/>
        <v>1</v>
      </c>
      <c r="R24" s="36">
        <f t="shared" si="6"/>
        <v>0</v>
      </c>
    </row>
    <row r="25" spans="1:18" ht="20.100000000000001" customHeight="1">
      <c r="A25" s="29">
        <v>16</v>
      </c>
      <c r="B25" s="29">
        <f t="shared" si="7"/>
        <v>16</v>
      </c>
      <c r="C25" s="29" t="s">
        <v>27</v>
      </c>
      <c r="D25" s="30" t="s">
        <v>44</v>
      </c>
      <c r="E25" s="29"/>
      <c r="F25" s="30"/>
      <c r="G25" s="29" t="s">
        <v>29</v>
      </c>
      <c r="H25" s="31">
        <v>3.48</v>
      </c>
      <c r="I25" s="32">
        <v>15439</v>
      </c>
      <c r="J25" s="33"/>
      <c r="K25" s="34">
        <f t="shared" si="0"/>
        <v>3.48</v>
      </c>
      <c r="L25" s="35">
        <f t="shared" si="1"/>
        <v>0</v>
      </c>
      <c r="M25" s="5">
        <v>3.4786000000000001</v>
      </c>
      <c r="N25" s="36">
        <f t="shared" si="2"/>
        <v>0</v>
      </c>
      <c r="O25" s="36">
        <f t="shared" si="3"/>
        <v>0</v>
      </c>
      <c r="P25" s="36">
        <f t="shared" si="4"/>
        <v>0</v>
      </c>
      <c r="Q25" s="36">
        <f t="shared" si="5"/>
        <v>0</v>
      </c>
      <c r="R25" s="36">
        <f t="shared" si="6"/>
        <v>0</v>
      </c>
    </row>
    <row r="26" spans="1:18" ht="20.100000000000001" customHeight="1">
      <c r="A26" s="29">
        <v>17</v>
      </c>
      <c r="B26" s="29">
        <f t="shared" si="7"/>
        <v>17</v>
      </c>
      <c r="C26" s="29" t="s">
        <v>27</v>
      </c>
      <c r="D26" s="30" t="s">
        <v>45</v>
      </c>
      <c r="E26" s="29"/>
      <c r="F26" s="30"/>
      <c r="G26" s="29" t="s">
        <v>29</v>
      </c>
      <c r="H26" s="31">
        <v>6.7</v>
      </c>
      <c r="I26" s="32">
        <v>10058</v>
      </c>
      <c r="J26" s="33"/>
      <c r="K26" s="34">
        <f t="shared" si="0"/>
        <v>6.7</v>
      </c>
      <c r="L26" s="35">
        <f t="shared" si="1"/>
        <v>0</v>
      </c>
      <c r="M26" s="5">
        <v>6.7041000000000004</v>
      </c>
      <c r="N26" s="36">
        <f t="shared" si="2"/>
        <v>0</v>
      </c>
      <c r="O26" s="36">
        <f t="shared" si="3"/>
        <v>0</v>
      </c>
      <c r="P26" s="36">
        <f t="shared" si="4"/>
        <v>0</v>
      </c>
      <c r="Q26" s="36">
        <f t="shared" si="5"/>
        <v>1</v>
      </c>
      <c r="R26" s="36">
        <f t="shared" si="6"/>
        <v>0</v>
      </c>
    </row>
    <row r="27" spans="1:18" ht="20.100000000000001" customHeight="1">
      <c r="A27" s="29">
        <v>18</v>
      </c>
      <c r="B27" s="29">
        <f t="shared" si="7"/>
        <v>18</v>
      </c>
      <c r="C27" s="29" t="s">
        <v>27</v>
      </c>
      <c r="D27" s="30" t="s">
        <v>46</v>
      </c>
      <c r="E27" s="29"/>
      <c r="F27" s="30"/>
      <c r="G27" s="29" t="s">
        <v>29</v>
      </c>
      <c r="H27" s="31">
        <v>5.72</v>
      </c>
      <c r="I27" s="32">
        <v>11241</v>
      </c>
      <c r="J27" s="33"/>
      <c r="K27" s="34">
        <f t="shared" si="0"/>
        <v>5.72</v>
      </c>
      <c r="L27" s="35">
        <f t="shared" si="1"/>
        <v>0</v>
      </c>
      <c r="M27" s="5">
        <v>5.7224000000000004</v>
      </c>
      <c r="N27" s="36">
        <f t="shared" si="2"/>
        <v>0</v>
      </c>
      <c r="O27" s="36">
        <f t="shared" si="3"/>
        <v>0</v>
      </c>
      <c r="P27" s="36">
        <f t="shared" si="4"/>
        <v>0</v>
      </c>
      <c r="Q27" s="36">
        <f t="shared" si="5"/>
        <v>1</v>
      </c>
      <c r="R27" s="36">
        <f t="shared" si="6"/>
        <v>0</v>
      </c>
    </row>
    <row r="28" spans="1:18" ht="20.100000000000001" customHeight="1">
      <c r="A28" s="29">
        <v>19</v>
      </c>
      <c r="B28" s="29">
        <f t="shared" si="7"/>
        <v>19</v>
      </c>
      <c r="C28" s="29" t="s">
        <v>27</v>
      </c>
      <c r="D28" s="30" t="s">
        <v>47</v>
      </c>
      <c r="E28" s="29"/>
      <c r="F28" s="30"/>
      <c r="G28" s="29" t="s">
        <v>29</v>
      </c>
      <c r="H28" s="31">
        <v>3.54</v>
      </c>
      <c r="I28" s="32">
        <v>10040</v>
      </c>
      <c r="J28" s="33"/>
      <c r="K28" s="34">
        <f t="shared" si="0"/>
        <v>3.54</v>
      </c>
      <c r="L28" s="35">
        <f t="shared" si="1"/>
        <v>0</v>
      </c>
      <c r="M28" s="5">
        <v>3.5434000000000001</v>
      </c>
      <c r="N28" s="36">
        <f t="shared" si="2"/>
        <v>0</v>
      </c>
      <c r="O28" s="36">
        <f t="shared" si="3"/>
        <v>0</v>
      </c>
      <c r="P28" s="36">
        <f t="shared" si="4"/>
        <v>0</v>
      </c>
      <c r="Q28" s="36">
        <f t="shared" si="5"/>
        <v>0</v>
      </c>
      <c r="R28" s="36">
        <f t="shared" si="6"/>
        <v>0</v>
      </c>
    </row>
    <row r="29" spans="1:18" ht="20.100000000000001" customHeight="1">
      <c r="A29" s="29">
        <v>20</v>
      </c>
      <c r="B29" s="29">
        <f t="shared" si="7"/>
        <v>20</v>
      </c>
      <c r="C29" s="29" t="s">
        <v>27</v>
      </c>
      <c r="D29" s="30" t="s">
        <v>48</v>
      </c>
      <c r="E29" s="29"/>
      <c r="F29" s="30"/>
      <c r="G29" s="29" t="s">
        <v>29</v>
      </c>
      <c r="H29" s="31">
        <v>8.5399999999999991</v>
      </c>
      <c r="I29" s="32">
        <v>13022</v>
      </c>
      <c r="J29" s="33"/>
      <c r="K29" s="34">
        <f t="shared" si="0"/>
        <v>8.5399999999999991</v>
      </c>
      <c r="L29" s="35">
        <f t="shared" si="1"/>
        <v>0</v>
      </c>
      <c r="M29" s="5">
        <v>8.5403000000000002</v>
      </c>
      <c r="N29" s="36">
        <f t="shared" si="2"/>
        <v>0</v>
      </c>
      <c r="O29" s="36">
        <f t="shared" si="3"/>
        <v>0</v>
      </c>
      <c r="P29" s="36">
        <f t="shared" si="4"/>
        <v>0</v>
      </c>
      <c r="Q29" s="36">
        <f t="shared" si="5"/>
        <v>1</v>
      </c>
      <c r="R29" s="36">
        <f t="shared" si="6"/>
        <v>0</v>
      </c>
    </row>
    <row r="30" spans="1:18" ht="20.100000000000001" customHeight="1">
      <c r="A30" s="29">
        <v>21</v>
      </c>
      <c r="B30" s="29">
        <f t="shared" si="7"/>
        <v>21</v>
      </c>
      <c r="C30" s="29" t="s">
        <v>49</v>
      </c>
      <c r="D30" s="30" t="s">
        <v>50</v>
      </c>
      <c r="E30" s="29"/>
      <c r="F30" s="30"/>
      <c r="G30" s="29" t="s">
        <v>29</v>
      </c>
      <c r="H30" s="31">
        <v>3.69</v>
      </c>
      <c r="I30" s="32">
        <v>4005</v>
      </c>
      <c r="J30" s="42">
        <v>1</v>
      </c>
      <c r="K30" s="34">
        <f t="shared" si="0"/>
        <v>3.69</v>
      </c>
      <c r="L30" s="35">
        <f t="shared" si="1"/>
        <v>0</v>
      </c>
      <c r="M30" s="5">
        <v>3.6930000000000001</v>
      </c>
      <c r="N30" s="36">
        <f t="shared" ref="N30:N46" si="8">IF(H30&gt;=15,0,1)</f>
        <v>1</v>
      </c>
      <c r="O30" s="36">
        <f t="shared" ref="O30:O46" si="9">IF(I30&gt;=4000,0,1)</f>
        <v>0</v>
      </c>
      <c r="P30" s="36">
        <f t="shared" si="4"/>
        <v>1</v>
      </c>
      <c r="Q30" s="36">
        <f t="shared" ref="Q30:Q46" si="10">IF(AND(H30&gt;=30,I30&gt;=8000),1,0)</f>
        <v>0</v>
      </c>
      <c r="R30" s="36">
        <f t="shared" ref="R30:R46" si="11">IF(AND(H30&lt;15,I30&lt;4000),1,0)</f>
        <v>0</v>
      </c>
    </row>
    <row r="31" spans="1:18" ht="20.100000000000001" customHeight="1">
      <c r="A31" s="29">
        <v>22</v>
      </c>
      <c r="B31" s="29">
        <f t="shared" si="7"/>
        <v>22</v>
      </c>
      <c r="C31" s="29" t="s">
        <v>49</v>
      </c>
      <c r="D31" s="30" t="s">
        <v>51</v>
      </c>
      <c r="E31" s="29"/>
      <c r="F31" s="30"/>
      <c r="G31" s="29" t="s">
        <v>29</v>
      </c>
      <c r="H31" s="31">
        <v>5.33</v>
      </c>
      <c r="I31" s="32">
        <v>9189</v>
      </c>
      <c r="J31" s="33"/>
      <c r="K31" s="34">
        <f t="shared" si="0"/>
        <v>5.33</v>
      </c>
      <c r="L31" s="35">
        <f t="shared" si="1"/>
        <v>0</v>
      </c>
      <c r="M31" s="5">
        <v>5.3292000000000002</v>
      </c>
      <c r="N31" s="36">
        <f t="shared" si="8"/>
        <v>1</v>
      </c>
      <c r="O31" s="36">
        <f t="shared" si="9"/>
        <v>0</v>
      </c>
      <c r="P31" s="36">
        <f t="shared" si="4"/>
        <v>1</v>
      </c>
      <c r="Q31" s="36">
        <f t="shared" si="10"/>
        <v>0</v>
      </c>
      <c r="R31" s="36">
        <f t="shared" si="11"/>
        <v>0</v>
      </c>
    </row>
    <row r="32" spans="1:18" ht="20.100000000000001" customHeight="1">
      <c r="A32" s="29">
        <v>23</v>
      </c>
      <c r="B32" s="29">
        <f t="shared" si="7"/>
        <v>23</v>
      </c>
      <c r="C32" s="29" t="s">
        <v>49</v>
      </c>
      <c r="D32" s="30" t="s">
        <v>52</v>
      </c>
      <c r="E32" s="29"/>
      <c r="F32" s="30"/>
      <c r="G32" s="29" t="s">
        <v>29</v>
      </c>
      <c r="H32" s="31">
        <v>5.71</v>
      </c>
      <c r="I32" s="32">
        <v>10279</v>
      </c>
      <c r="J32" s="33"/>
      <c r="K32" s="34">
        <f t="shared" si="0"/>
        <v>5.71</v>
      </c>
      <c r="L32" s="35">
        <f t="shared" si="1"/>
        <v>0</v>
      </c>
      <c r="M32" s="5">
        <v>5.7104999999999997</v>
      </c>
      <c r="N32" s="36">
        <f t="shared" si="8"/>
        <v>1</v>
      </c>
      <c r="O32" s="36">
        <f t="shared" si="9"/>
        <v>0</v>
      </c>
      <c r="P32" s="36">
        <f t="shared" si="4"/>
        <v>1</v>
      </c>
      <c r="Q32" s="36">
        <f t="shared" si="10"/>
        <v>0</v>
      </c>
      <c r="R32" s="36">
        <f t="shared" si="11"/>
        <v>0</v>
      </c>
    </row>
    <row r="33" spans="1:18" ht="20.100000000000001" customHeight="1">
      <c r="A33" s="29">
        <v>24</v>
      </c>
      <c r="B33" s="29">
        <f t="shared" si="7"/>
        <v>24</v>
      </c>
      <c r="C33" s="29" t="s">
        <v>49</v>
      </c>
      <c r="D33" s="30" t="s">
        <v>53</v>
      </c>
      <c r="E33" s="29">
        <v>1</v>
      </c>
      <c r="F33" s="30"/>
      <c r="G33" s="29" t="s">
        <v>29</v>
      </c>
      <c r="H33" s="31">
        <v>2.9</v>
      </c>
      <c r="I33" s="32">
        <v>3020</v>
      </c>
      <c r="J33" s="42"/>
      <c r="K33" s="34">
        <f t="shared" si="0"/>
        <v>2.9</v>
      </c>
      <c r="L33" s="35">
        <f t="shared" si="1"/>
        <v>0</v>
      </c>
      <c r="M33" s="5">
        <v>2.9030999999999998</v>
      </c>
      <c r="N33" s="36">
        <f t="shared" si="8"/>
        <v>1</v>
      </c>
      <c r="O33" s="36">
        <f t="shared" si="9"/>
        <v>1</v>
      </c>
      <c r="P33" s="36">
        <f t="shared" si="4"/>
        <v>2</v>
      </c>
      <c r="Q33" s="36">
        <f t="shared" si="10"/>
        <v>0</v>
      </c>
      <c r="R33" s="36">
        <f t="shared" si="11"/>
        <v>1</v>
      </c>
    </row>
    <row r="34" spans="1:18" ht="20.100000000000001" customHeight="1">
      <c r="A34" s="29">
        <v>25</v>
      </c>
      <c r="B34" s="29">
        <f t="shared" si="7"/>
        <v>25</v>
      </c>
      <c r="C34" s="29" t="s">
        <v>49</v>
      </c>
      <c r="D34" s="30" t="s">
        <v>54</v>
      </c>
      <c r="E34" s="29">
        <v>1</v>
      </c>
      <c r="F34" s="30"/>
      <c r="G34" s="29" t="s">
        <v>29</v>
      </c>
      <c r="H34" s="31">
        <v>2.29</v>
      </c>
      <c r="I34" s="32">
        <v>3463</v>
      </c>
      <c r="J34" s="42"/>
      <c r="K34" s="34">
        <f t="shared" si="0"/>
        <v>2.29</v>
      </c>
      <c r="L34" s="35">
        <f t="shared" si="1"/>
        <v>0</v>
      </c>
      <c r="M34" s="5">
        <v>2.2944</v>
      </c>
      <c r="N34" s="36">
        <f t="shared" si="8"/>
        <v>1</v>
      </c>
      <c r="O34" s="36">
        <f t="shared" si="9"/>
        <v>1</v>
      </c>
      <c r="P34" s="36">
        <f t="shared" si="4"/>
        <v>2</v>
      </c>
      <c r="Q34" s="36">
        <f t="shared" si="10"/>
        <v>0</v>
      </c>
      <c r="R34" s="36">
        <f t="shared" si="11"/>
        <v>1</v>
      </c>
    </row>
    <row r="35" spans="1:18" ht="20.100000000000001" customHeight="1">
      <c r="A35" s="29">
        <v>26</v>
      </c>
      <c r="B35" s="29">
        <f t="shared" si="7"/>
        <v>26</v>
      </c>
      <c r="C35" s="29" t="s">
        <v>49</v>
      </c>
      <c r="D35" s="30" t="s">
        <v>55</v>
      </c>
      <c r="E35" s="29"/>
      <c r="F35" s="30"/>
      <c r="G35" s="29" t="s">
        <v>29</v>
      </c>
      <c r="H35" s="31">
        <v>6.25</v>
      </c>
      <c r="I35" s="32">
        <v>6892</v>
      </c>
      <c r="J35" s="33"/>
      <c r="K35" s="34">
        <f t="shared" si="0"/>
        <v>6.25</v>
      </c>
      <c r="L35" s="35">
        <f t="shared" si="1"/>
        <v>0</v>
      </c>
      <c r="M35" s="5">
        <v>6.2484000000000002</v>
      </c>
      <c r="N35" s="36">
        <f t="shared" si="8"/>
        <v>1</v>
      </c>
      <c r="O35" s="36">
        <f t="shared" si="9"/>
        <v>0</v>
      </c>
      <c r="P35" s="36">
        <f t="shared" si="4"/>
        <v>1</v>
      </c>
      <c r="Q35" s="36">
        <f t="shared" si="10"/>
        <v>0</v>
      </c>
      <c r="R35" s="36">
        <f t="shared" si="11"/>
        <v>0</v>
      </c>
    </row>
    <row r="36" spans="1:18" ht="20.100000000000001" customHeight="1">
      <c r="A36" s="37">
        <v>27</v>
      </c>
      <c r="B36" s="37">
        <f t="shared" si="7"/>
        <v>27</v>
      </c>
      <c r="C36" s="37" t="s">
        <v>49</v>
      </c>
      <c r="D36" s="38" t="s">
        <v>56</v>
      </c>
      <c r="E36" s="37"/>
      <c r="F36" s="38"/>
      <c r="G36" s="37" t="s">
        <v>29</v>
      </c>
      <c r="H36" s="39">
        <v>4.67</v>
      </c>
      <c r="I36" s="40">
        <v>4143</v>
      </c>
      <c r="J36" s="41"/>
      <c r="K36" s="34">
        <f t="shared" si="0"/>
        <v>4.67</v>
      </c>
      <c r="L36" s="35">
        <f t="shared" si="1"/>
        <v>0</v>
      </c>
      <c r="M36" s="5">
        <v>4.6757</v>
      </c>
      <c r="N36" s="36">
        <f t="shared" si="8"/>
        <v>1</v>
      </c>
      <c r="O36" s="36">
        <f t="shared" si="9"/>
        <v>0</v>
      </c>
      <c r="P36" s="36">
        <f t="shared" si="4"/>
        <v>1</v>
      </c>
      <c r="Q36" s="36">
        <f t="shared" si="10"/>
        <v>0</v>
      </c>
      <c r="R36" s="36">
        <f t="shared" si="11"/>
        <v>0</v>
      </c>
    </row>
    <row r="37" spans="1:18" ht="20.100000000000001" customHeight="1">
      <c r="A37" s="29">
        <v>28</v>
      </c>
      <c r="B37" s="29">
        <f t="shared" si="7"/>
        <v>28</v>
      </c>
      <c r="C37" s="29" t="s">
        <v>49</v>
      </c>
      <c r="D37" s="30" t="s">
        <v>57</v>
      </c>
      <c r="E37" s="29">
        <v>1</v>
      </c>
      <c r="F37" s="30"/>
      <c r="G37" s="29" t="s">
        <v>29</v>
      </c>
      <c r="H37" s="31">
        <v>3.5</v>
      </c>
      <c r="I37" s="32">
        <v>4544</v>
      </c>
      <c r="J37" s="33"/>
      <c r="K37" s="34">
        <f t="shared" si="0"/>
        <v>3.5</v>
      </c>
      <c r="L37" s="35">
        <f t="shared" si="1"/>
        <v>0</v>
      </c>
      <c r="M37" s="5">
        <v>3.4965999999999999</v>
      </c>
      <c r="N37" s="36">
        <f t="shared" si="8"/>
        <v>1</v>
      </c>
      <c r="O37" s="36">
        <f t="shared" si="9"/>
        <v>0</v>
      </c>
      <c r="P37" s="36">
        <f t="shared" si="4"/>
        <v>1</v>
      </c>
      <c r="Q37" s="36">
        <f t="shared" si="10"/>
        <v>0</v>
      </c>
      <c r="R37" s="36">
        <f t="shared" si="11"/>
        <v>0</v>
      </c>
    </row>
    <row r="38" spans="1:18" ht="20.100000000000001" customHeight="1">
      <c r="A38" s="29">
        <v>29</v>
      </c>
      <c r="B38" s="29">
        <f t="shared" si="7"/>
        <v>29</v>
      </c>
      <c r="C38" s="29" t="s">
        <v>49</v>
      </c>
      <c r="D38" s="30" t="s">
        <v>58</v>
      </c>
      <c r="E38" s="29"/>
      <c r="F38" s="30"/>
      <c r="G38" s="29" t="s">
        <v>29</v>
      </c>
      <c r="H38" s="31">
        <v>8.74</v>
      </c>
      <c r="I38" s="32">
        <v>6960</v>
      </c>
      <c r="J38" s="33"/>
      <c r="K38" s="34">
        <f t="shared" si="0"/>
        <v>8.74</v>
      </c>
      <c r="L38" s="35">
        <f t="shared" si="1"/>
        <v>0</v>
      </c>
      <c r="M38" s="5">
        <v>8.7416999999999998</v>
      </c>
      <c r="N38" s="36">
        <f t="shared" si="8"/>
        <v>1</v>
      </c>
      <c r="O38" s="36">
        <f t="shared" si="9"/>
        <v>0</v>
      </c>
      <c r="P38" s="36">
        <f t="shared" si="4"/>
        <v>1</v>
      </c>
      <c r="Q38" s="36">
        <f t="shared" si="10"/>
        <v>0</v>
      </c>
      <c r="R38" s="36">
        <f t="shared" si="11"/>
        <v>0</v>
      </c>
    </row>
    <row r="39" spans="1:18" ht="20.100000000000001" customHeight="1">
      <c r="A39" s="29">
        <v>30</v>
      </c>
      <c r="B39" s="29">
        <f t="shared" si="7"/>
        <v>30</v>
      </c>
      <c r="C39" s="29" t="s">
        <v>49</v>
      </c>
      <c r="D39" s="30" t="s">
        <v>59</v>
      </c>
      <c r="E39" s="29"/>
      <c r="F39" s="30"/>
      <c r="G39" s="29" t="s">
        <v>29</v>
      </c>
      <c r="H39" s="31">
        <v>4.42</v>
      </c>
      <c r="I39" s="32">
        <v>7567</v>
      </c>
      <c r="J39" s="33"/>
      <c r="K39" s="34">
        <f t="shared" si="0"/>
        <v>4.42</v>
      </c>
      <c r="L39" s="35">
        <f t="shared" si="1"/>
        <v>0</v>
      </c>
      <c r="M39" s="5">
        <v>4.4223999999999997</v>
      </c>
      <c r="N39" s="36">
        <f t="shared" si="8"/>
        <v>1</v>
      </c>
      <c r="O39" s="36">
        <f t="shared" si="9"/>
        <v>0</v>
      </c>
      <c r="P39" s="36">
        <f t="shared" si="4"/>
        <v>1</v>
      </c>
      <c r="Q39" s="36">
        <f t="shared" si="10"/>
        <v>0</v>
      </c>
      <c r="R39" s="36">
        <f t="shared" si="11"/>
        <v>0</v>
      </c>
    </row>
    <row r="40" spans="1:18" ht="20.100000000000001" customHeight="1">
      <c r="A40" s="29">
        <v>31</v>
      </c>
      <c r="B40" s="29">
        <f t="shared" si="7"/>
        <v>31</v>
      </c>
      <c r="C40" s="29" t="s">
        <v>49</v>
      </c>
      <c r="D40" s="30" t="s">
        <v>60</v>
      </c>
      <c r="E40" s="29">
        <v>1</v>
      </c>
      <c r="F40" s="30"/>
      <c r="G40" s="29" t="s">
        <v>29</v>
      </c>
      <c r="H40" s="31">
        <v>3.99</v>
      </c>
      <c r="I40" s="32">
        <v>4615</v>
      </c>
      <c r="J40" s="33"/>
      <c r="K40" s="34">
        <f t="shared" si="0"/>
        <v>3.99</v>
      </c>
      <c r="L40" s="35">
        <f t="shared" si="1"/>
        <v>0</v>
      </c>
      <c r="M40" s="5">
        <v>3.9912000000000001</v>
      </c>
      <c r="N40" s="36">
        <f t="shared" si="8"/>
        <v>1</v>
      </c>
      <c r="O40" s="36">
        <f t="shared" si="9"/>
        <v>0</v>
      </c>
      <c r="P40" s="36">
        <f t="shared" si="4"/>
        <v>1</v>
      </c>
      <c r="Q40" s="36">
        <f t="shared" si="10"/>
        <v>0</v>
      </c>
      <c r="R40" s="36">
        <f t="shared" si="11"/>
        <v>0</v>
      </c>
    </row>
    <row r="41" spans="1:18" ht="20.100000000000001" customHeight="1">
      <c r="A41" s="29">
        <v>32</v>
      </c>
      <c r="B41" s="29">
        <f t="shared" si="7"/>
        <v>32</v>
      </c>
      <c r="C41" s="29" t="s">
        <v>49</v>
      </c>
      <c r="D41" s="30" t="s">
        <v>61</v>
      </c>
      <c r="E41" s="29"/>
      <c r="F41" s="30"/>
      <c r="G41" s="29" t="s">
        <v>29</v>
      </c>
      <c r="H41" s="31">
        <v>4.3600000000000003</v>
      </c>
      <c r="I41" s="32">
        <v>4012</v>
      </c>
      <c r="J41" s="42">
        <v>1</v>
      </c>
      <c r="K41" s="34">
        <f t="shared" si="0"/>
        <v>4.3600000000000003</v>
      </c>
      <c r="L41" s="35">
        <f t="shared" si="1"/>
        <v>0</v>
      </c>
      <c r="M41" s="5">
        <v>4.3592000000000004</v>
      </c>
      <c r="N41" s="36">
        <f t="shared" si="8"/>
        <v>1</v>
      </c>
      <c r="O41" s="36">
        <f t="shared" si="9"/>
        <v>0</v>
      </c>
      <c r="P41" s="36">
        <f t="shared" si="4"/>
        <v>1</v>
      </c>
      <c r="Q41" s="36">
        <f t="shared" si="10"/>
        <v>0</v>
      </c>
      <c r="R41" s="36">
        <f t="shared" si="11"/>
        <v>0</v>
      </c>
    </row>
    <row r="42" spans="1:18" ht="20.100000000000001" customHeight="1">
      <c r="A42" s="29">
        <v>33</v>
      </c>
      <c r="B42" s="29">
        <f t="shared" si="7"/>
        <v>33</v>
      </c>
      <c r="C42" s="29" t="s">
        <v>49</v>
      </c>
      <c r="D42" s="30" t="s">
        <v>62</v>
      </c>
      <c r="E42" s="29"/>
      <c r="F42" s="30"/>
      <c r="G42" s="29" t="s">
        <v>29</v>
      </c>
      <c r="H42" s="31">
        <v>4.9000000000000004</v>
      </c>
      <c r="I42" s="32">
        <v>8701</v>
      </c>
      <c r="J42" s="33"/>
      <c r="K42" s="34">
        <f t="shared" si="0"/>
        <v>4.9000000000000004</v>
      </c>
      <c r="L42" s="35">
        <f t="shared" si="1"/>
        <v>0</v>
      </c>
      <c r="M42" s="5">
        <v>4.8949999999999996</v>
      </c>
      <c r="N42" s="36">
        <f t="shared" si="8"/>
        <v>1</v>
      </c>
      <c r="O42" s="36">
        <f t="shared" si="9"/>
        <v>0</v>
      </c>
      <c r="P42" s="36">
        <f t="shared" si="4"/>
        <v>1</v>
      </c>
      <c r="Q42" s="36">
        <f t="shared" si="10"/>
        <v>0</v>
      </c>
      <c r="R42" s="36">
        <f t="shared" si="11"/>
        <v>0</v>
      </c>
    </row>
    <row r="43" spans="1:18" ht="20.100000000000001" customHeight="1">
      <c r="A43" s="29">
        <v>34</v>
      </c>
      <c r="B43" s="29">
        <f t="shared" si="7"/>
        <v>34</v>
      </c>
      <c r="C43" s="29" t="s">
        <v>49</v>
      </c>
      <c r="D43" s="30" t="s">
        <v>63</v>
      </c>
      <c r="E43" s="29"/>
      <c r="F43" s="30"/>
      <c r="G43" s="29" t="s">
        <v>29</v>
      </c>
      <c r="H43" s="31">
        <v>5.33</v>
      </c>
      <c r="I43" s="32">
        <v>6432</v>
      </c>
      <c r="J43" s="33"/>
      <c r="K43" s="34">
        <f t="shared" si="0"/>
        <v>5.33</v>
      </c>
      <c r="L43" s="35">
        <f t="shared" si="1"/>
        <v>0</v>
      </c>
      <c r="M43" s="5">
        <v>5.3343999999999996</v>
      </c>
      <c r="N43" s="36">
        <f t="shared" si="8"/>
        <v>1</v>
      </c>
      <c r="O43" s="36">
        <f t="shared" si="9"/>
        <v>0</v>
      </c>
      <c r="P43" s="36">
        <f t="shared" si="4"/>
        <v>1</v>
      </c>
      <c r="Q43" s="36">
        <f t="shared" si="10"/>
        <v>0</v>
      </c>
      <c r="R43" s="36">
        <f t="shared" si="11"/>
        <v>0</v>
      </c>
    </row>
    <row r="44" spans="1:18" ht="20.100000000000001" customHeight="1">
      <c r="A44" s="29">
        <v>35</v>
      </c>
      <c r="B44" s="29">
        <f t="shared" si="7"/>
        <v>35</v>
      </c>
      <c r="C44" s="29" t="s">
        <v>49</v>
      </c>
      <c r="D44" s="30" t="s">
        <v>64</v>
      </c>
      <c r="E44" s="29"/>
      <c r="F44" s="30"/>
      <c r="G44" s="29" t="s">
        <v>29</v>
      </c>
      <c r="H44" s="31">
        <v>6.66</v>
      </c>
      <c r="I44" s="32">
        <v>9409</v>
      </c>
      <c r="J44" s="33"/>
      <c r="K44" s="34">
        <f t="shared" si="0"/>
        <v>6.66</v>
      </c>
      <c r="L44" s="35">
        <f t="shared" si="1"/>
        <v>0</v>
      </c>
      <c r="M44" s="5">
        <v>6.6580000000000004</v>
      </c>
      <c r="N44" s="36">
        <f t="shared" si="8"/>
        <v>1</v>
      </c>
      <c r="O44" s="36">
        <f t="shared" si="9"/>
        <v>0</v>
      </c>
      <c r="P44" s="36">
        <f t="shared" si="4"/>
        <v>1</v>
      </c>
      <c r="Q44" s="36">
        <f t="shared" si="10"/>
        <v>0</v>
      </c>
      <c r="R44" s="36">
        <f t="shared" si="11"/>
        <v>0</v>
      </c>
    </row>
    <row r="45" spans="1:18" ht="20.100000000000001" customHeight="1">
      <c r="A45" s="29">
        <v>36</v>
      </c>
      <c r="B45" s="29">
        <f t="shared" si="7"/>
        <v>36</v>
      </c>
      <c r="C45" s="29" t="s">
        <v>49</v>
      </c>
      <c r="D45" s="30" t="s">
        <v>65</v>
      </c>
      <c r="E45" s="29"/>
      <c r="F45" s="30"/>
      <c r="G45" s="29" t="s">
        <v>29</v>
      </c>
      <c r="H45" s="31">
        <v>6.51</v>
      </c>
      <c r="I45" s="32">
        <v>8461</v>
      </c>
      <c r="J45" s="33"/>
      <c r="K45" s="34">
        <f t="shared" si="0"/>
        <v>6.51</v>
      </c>
      <c r="L45" s="35">
        <f t="shared" si="1"/>
        <v>0</v>
      </c>
      <c r="M45" s="5">
        <v>6.5061999999999998</v>
      </c>
      <c r="N45" s="36">
        <f t="shared" si="8"/>
        <v>1</v>
      </c>
      <c r="O45" s="36">
        <f t="shared" si="9"/>
        <v>0</v>
      </c>
      <c r="P45" s="36">
        <f t="shared" si="4"/>
        <v>1</v>
      </c>
      <c r="Q45" s="36">
        <f t="shared" si="10"/>
        <v>0</v>
      </c>
      <c r="R45" s="36">
        <f t="shared" si="11"/>
        <v>0</v>
      </c>
    </row>
    <row r="46" spans="1:18" ht="20.100000000000001" customHeight="1">
      <c r="A46" s="29">
        <v>37</v>
      </c>
      <c r="B46" s="29">
        <f t="shared" si="7"/>
        <v>37</v>
      </c>
      <c r="C46" s="29" t="s">
        <v>49</v>
      </c>
      <c r="D46" s="30" t="s">
        <v>66</v>
      </c>
      <c r="E46" s="29"/>
      <c r="F46" s="30"/>
      <c r="G46" s="29" t="s">
        <v>29</v>
      </c>
      <c r="H46" s="31">
        <v>3.68</v>
      </c>
      <c r="I46" s="32">
        <v>8305</v>
      </c>
      <c r="J46" s="33"/>
      <c r="K46" s="34">
        <f t="shared" si="0"/>
        <v>3.68</v>
      </c>
      <c r="L46" s="35">
        <f t="shared" si="1"/>
        <v>0</v>
      </c>
      <c r="M46" s="5">
        <v>3.6753</v>
      </c>
      <c r="N46" s="36">
        <f t="shared" si="8"/>
        <v>1</v>
      </c>
      <c r="O46" s="36">
        <f t="shared" si="9"/>
        <v>0</v>
      </c>
      <c r="P46" s="36">
        <f t="shared" si="4"/>
        <v>1</v>
      </c>
      <c r="Q46" s="36">
        <f t="shared" si="10"/>
        <v>0</v>
      </c>
      <c r="R46" s="36">
        <f t="shared" si="11"/>
        <v>0</v>
      </c>
    </row>
    <row r="47" spans="1:18" ht="20.100000000000001" customHeight="1">
      <c r="A47" s="15" t="s">
        <v>67</v>
      </c>
      <c r="B47" s="43"/>
      <c r="C47" s="44"/>
      <c r="D47" s="26" t="s">
        <v>68</v>
      </c>
      <c r="E47" s="15"/>
      <c r="F47" s="26"/>
      <c r="G47" s="26"/>
      <c r="H47" s="23">
        <f>SUM(H48:H58)</f>
        <v>44.94</v>
      </c>
      <c r="I47" s="24">
        <f>SUM(I48:I58)</f>
        <v>100753</v>
      </c>
      <c r="J47" s="33"/>
      <c r="N47" s="28">
        <f>SUM(N48:N58)</f>
        <v>5</v>
      </c>
      <c r="O47" s="28">
        <f>SUM(O48:O58)</f>
        <v>0</v>
      </c>
      <c r="P47" s="28">
        <f>SUM(P48:P58)</f>
        <v>5</v>
      </c>
      <c r="Q47" s="28">
        <f>SUM(Q48:Q58)</f>
        <v>2</v>
      </c>
      <c r="R47" s="28">
        <f>SUM(R48:R58)</f>
        <v>0</v>
      </c>
    </row>
    <row r="48" spans="1:18" ht="20.100000000000001" customHeight="1">
      <c r="A48" s="29">
        <v>1</v>
      </c>
      <c r="B48" s="29">
        <f>38</f>
        <v>38</v>
      </c>
      <c r="C48" s="29" t="s">
        <v>49</v>
      </c>
      <c r="D48" s="30" t="s">
        <v>69</v>
      </c>
      <c r="E48" s="29"/>
      <c r="F48" s="30"/>
      <c r="G48" s="29" t="s">
        <v>29</v>
      </c>
      <c r="H48" s="31">
        <v>3.87</v>
      </c>
      <c r="I48" s="32">
        <v>4280</v>
      </c>
      <c r="J48" s="33"/>
      <c r="K48" s="34">
        <f t="shared" ref="K48:K58" si="12">ROUND(H48,2)</f>
        <v>3.87</v>
      </c>
      <c r="M48" s="5">
        <v>3.8677000000000001</v>
      </c>
      <c r="N48" s="36">
        <f>IF(H48&gt;=15,0,1)</f>
        <v>1</v>
      </c>
      <c r="O48" s="36">
        <f>IF(I48&gt;=4000,0,1)</f>
        <v>0</v>
      </c>
      <c r="P48" s="36">
        <f t="shared" ref="P48:P58" si="13">N48+O48</f>
        <v>1</v>
      </c>
      <c r="Q48" s="36">
        <f>IF(AND(H48&gt;=30,I48&gt;=8000),1,0)</f>
        <v>0</v>
      </c>
      <c r="R48" s="36">
        <f>IF(AND(H48&lt;15,I48&lt;4000),1,0)</f>
        <v>0</v>
      </c>
    </row>
    <row r="49" spans="1:18" ht="20.100000000000001" customHeight="1">
      <c r="A49" s="29">
        <v>2</v>
      </c>
      <c r="B49" s="29">
        <f t="shared" ref="B49:B58" si="14">B48+1</f>
        <v>39</v>
      </c>
      <c r="C49" s="29" t="s">
        <v>49</v>
      </c>
      <c r="D49" s="30" t="s">
        <v>70</v>
      </c>
      <c r="E49" s="29"/>
      <c r="F49" s="30"/>
      <c r="G49" s="29" t="s">
        <v>29</v>
      </c>
      <c r="H49" s="31">
        <v>3.94</v>
      </c>
      <c r="I49" s="32">
        <v>5518</v>
      </c>
      <c r="J49" s="33"/>
      <c r="K49" s="34">
        <f t="shared" si="12"/>
        <v>3.94</v>
      </c>
      <c r="M49" s="5">
        <v>3.9419</v>
      </c>
      <c r="N49" s="36">
        <f>IF(H49&gt;=15,0,1)</f>
        <v>1</v>
      </c>
      <c r="O49" s="36">
        <f>IF(I49&gt;=4000,0,1)</f>
        <v>0</v>
      </c>
      <c r="P49" s="36">
        <f t="shared" si="13"/>
        <v>1</v>
      </c>
      <c r="Q49" s="36">
        <f>IF(AND(H49&gt;=30,I49&gt;=8000),1,0)</f>
        <v>0</v>
      </c>
      <c r="R49" s="36">
        <f>IF(AND(H49&lt;15,I49&lt;4000),1,0)</f>
        <v>0</v>
      </c>
    </row>
    <row r="50" spans="1:18" ht="20.100000000000001" customHeight="1">
      <c r="A50" s="29">
        <v>3</v>
      </c>
      <c r="B50" s="29">
        <f t="shared" si="14"/>
        <v>40</v>
      </c>
      <c r="C50" s="29" t="s">
        <v>49</v>
      </c>
      <c r="D50" s="30" t="s">
        <v>71</v>
      </c>
      <c r="E50" s="29"/>
      <c r="F50" s="30"/>
      <c r="G50" s="29" t="s">
        <v>29</v>
      </c>
      <c r="H50" s="31">
        <v>2.11</v>
      </c>
      <c r="I50" s="32">
        <v>5478</v>
      </c>
      <c r="J50" s="33"/>
      <c r="K50" s="34">
        <f t="shared" si="12"/>
        <v>2.11</v>
      </c>
      <c r="M50" s="5">
        <v>2.1088</v>
      </c>
      <c r="N50" s="36">
        <f>IF(H50&gt;=15,0,1)</f>
        <v>1</v>
      </c>
      <c r="O50" s="36">
        <f>IF(I50&gt;=4000,0,1)</f>
        <v>0</v>
      </c>
      <c r="P50" s="36">
        <f t="shared" si="13"/>
        <v>1</v>
      </c>
      <c r="Q50" s="36">
        <f>IF(AND(H50&gt;=30,I50&gt;=8000),1,0)</f>
        <v>0</v>
      </c>
      <c r="R50" s="36">
        <f>IF(AND(H50&lt;15,I50&lt;4000),1,0)</f>
        <v>0</v>
      </c>
    </row>
    <row r="51" spans="1:18" ht="20.100000000000001" customHeight="1">
      <c r="A51" s="29">
        <v>4</v>
      </c>
      <c r="B51" s="29">
        <f t="shared" si="14"/>
        <v>41</v>
      </c>
      <c r="C51" s="29" t="s">
        <v>27</v>
      </c>
      <c r="D51" s="30" t="s">
        <v>72</v>
      </c>
      <c r="E51" s="29"/>
      <c r="F51" s="30"/>
      <c r="G51" s="29" t="s">
        <v>29</v>
      </c>
      <c r="H51" s="31">
        <v>6.43</v>
      </c>
      <c r="I51" s="32">
        <v>10735</v>
      </c>
      <c r="J51" s="33"/>
      <c r="K51" s="34">
        <f t="shared" si="12"/>
        <v>6.43</v>
      </c>
      <c r="M51" s="5">
        <v>6.4280999999999997</v>
      </c>
      <c r="N51" s="36">
        <f t="shared" ref="N51:N58" si="15">IF(H51&gt;=2.75,0,1)</f>
        <v>0</v>
      </c>
      <c r="O51" s="36">
        <f t="shared" ref="O51:O58" si="16">IF(I51&gt;=3500,0,1)</f>
        <v>0</v>
      </c>
      <c r="P51" s="36">
        <f t="shared" si="13"/>
        <v>0</v>
      </c>
      <c r="Q51" s="36">
        <f t="shared" ref="Q51:Q58" si="17">IF(AND(H51&gt;=5.5,I51&gt;=7000),1,0)</f>
        <v>1</v>
      </c>
      <c r="R51" s="36">
        <f t="shared" ref="R51:R58" si="18">IF(AND(H51&lt;2.25,I51&lt;3500),1,0)</f>
        <v>0</v>
      </c>
    </row>
    <row r="52" spans="1:18" ht="20.100000000000001" customHeight="1">
      <c r="A52" s="29">
        <v>5</v>
      </c>
      <c r="B52" s="29">
        <f t="shared" si="14"/>
        <v>42</v>
      </c>
      <c r="C52" s="29" t="s">
        <v>27</v>
      </c>
      <c r="D52" s="30" t="s">
        <v>73</v>
      </c>
      <c r="E52" s="29"/>
      <c r="F52" s="30"/>
      <c r="G52" s="29" t="s">
        <v>29</v>
      </c>
      <c r="H52" s="31">
        <v>3</v>
      </c>
      <c r="I52" s="32">
        <v>14807</v>
      </c>
      <c r="J52" s="33"/>
      <c r="K52" s="34">
        <f t="shared" si="12"/>
        <v>3</v>
      </c>
      <c r="M52" s="5">
        <v>2.9990000000000001</v>
      </c>
      <c r="N52" s="36">
        <f t="shared" si="15"/>
        <v>0</v>
      </c>
      <c r="O52" s="36">
        <f t="shared" si="16"/>
        <v>0</v>
      </c>
      <c r="P52" s="36">
        <f t="shared" si="13"/>
        <v>0</v>
      </c>
      <c r="Q52" s="36">
        <f t="shared" si="17"/>
        <v>0</v>
      </c>
      <c r="R52" s="36">
        <f t="shared" si="18"/>
        <v>0</v>
      </c>
    </row>
    <row r="53" spans="1:18" ht="20.100000000000001" customHeight="1">
      <c r="A53" s="29">
        <v>6</v>
      </c>
      <c r="B53" s="29">
        <f t="shared" si="14"/>
        <v>43</v>
      </c>
      <c r="C53" s="29" t="s">
        <v>27</v>
      </c>
      <c r="D53" s="30" t="s">
        <v>74</v>
      </c>
      <c r="E53" s="29"/>
      <c r="F53" s="30"/>
      <c r="G53" s="29" t="s">
        <v>29</v>
      </c>
      <c r="H53" s="31">
        <v>2.33</v>
      </c>
      <c r="I53" s="3">
        <v>14465</v>
      </c>
      <c r="J53" s="33"/>
      <c r="K53" s="34">
        <f t="shared" si="12"/>
        <v>2.33</v>
      </c>
      <c r="M53" s="5">
        <v>2.331</v>
      </c>
      <c r="N53" s="36">
        <f t="shared" si="15"/>
        <v>1</v>
      </c>
      <c r="O53" s="36">
        <f t="shared" si="16"/>
        <v>0</v>
      </c>
      <c r="P53" s="36">
        <f t="shared" si="13"/>
        <v>1</v>
      </c>
      <c r="Q53" s="36">
        <f t="shared" si="17"/>
        <v>0</v>
      </c>
      <c r="R53" s="36">
        <f t="shared" si="18"/>
        <v>0</v>
      </c>
    </row>
    <row r="54" spans="1:18" ht="20.100000000000001" customHeight="1">
      <c r="A54" s="29">
        <v>7</v>
      </c>
      <c r="B54" s="29">
        <f t="shared" si="14"/>
        <v>44</v>
      </c>
      <c r="C54" s="29" t="s">
        <v>27</v>
      </c>
      <c r="D54" s="30" t="s">
        <v>75</v>
      </c>
      <c r="E54" s="29"/>
      <c r="F54" s="30"/>
      <c r="G54" s="29" t="s">
        <v>29</v>
      </c>
      <c r="H54" s="31">
        <v>1.73</v>
      </c>
      <c r="I54" s="32">
        <v>8296</v>
      </c>
      <c r="J54" s="33"/>
      <c r="K54" s="34">
        <f t="shared" si="12"/>
        <v>1.73</v>
      </c>
      <c r="M54" s="5">
        <v>1.7289000000000001</v>
      </c>
      <c r="N54" s="36">
        <f t="shared" si="15"/>
        <v>1</v>
      </c>
      <c r="O54" s="36">
        <f t="shared" si="16"/>
        <v>0</v>
      </c>
      <c r="P54" s="36">
        <f t="shared" si="13"/>
        <v>1</v>
      </c>
      <c r="Q54" s="36">
        <f t="shared" si="17"/>
        <v>0</v>
      </c>
      <c r="R54" s="36">
        <f t="shared" si="18"/>
        <v>0</v>
      </c>
    </row>
    <row r="55" spans="1:18" ht="20.100000000000001" customHeight="1">
      <c r="A55" s="29">
        <v>8</v>
      </c>
      <c r="B55" s="29">
        <f t="shared" si="14"/>
        <v>45</v>
      </c>
      <c r="C55" s="29" t="s">
        <v>27</v>
      </c>
      <c r="D55" s="30" t="s">
        <v>76</v>
      </c>
      <c r="E55" s="29"/>
      <c r="F55" s="30"/>
      <c r="G55" s="29" t="s">
        <v>29</v>
      </c>
      <c r="H55" s="31">
        <v>4.1100000000000003</v>
      </c>
      <c r="I55" s="32">
        <v>13244</v>
      </c>
      <c r="J55" s="33"/>
      <c r="K55" s="34">
        <f t="shared" si="12"/>
        <v>4.1100000000000003</v>
      </c>
      <c r="M55" s="5">
        <v>4.109</v>
      </c>
      <c r="N55" s="36">
        <f t="shared" si="15"/>
        <v>0</v>
      </c>
      <c r="O55" s="36">
        <f t="shared" si="16"/>
        <v>0</v>
      </c>
      <c r="P55" s="36">
        <f t="shared" si="13"/>
        <v>0</v>
      </c>
      <c r="Q55" s="36">
        <f t="shared" si="17"/>
        <v>0</v>
      </c>
      <c r="R55" s="36">
        <f t="shared" si="18"/>
        <v>0</v>
      </c>
    </row>
    <row r="56" spans="1:18" ht="20.100000000000001" customHeight="1">
      <c r="A56" s="29">
        <v>9</v>
      </c>
      <c r="B56" s="29">
        <f t="shared" si="14"/>
        <v>46</v>
      </c>
      <c r="C56" s="29" t="s">
        <v>27</v>
      </c>
      <c r="D56" s="30" t="s">
        <v>77</v>
      </c>
      <c r="E56" s="29"/>
      <c r="F56" s="30"/>
      <c r="G56" s="29" t="s">
        <v>29</v>
      </c>
      <c r="H56" s="31">
        <v>4.6900000000000004</v>
      </c>
      <c r="I56" s="32">
        <v>7617</v>
      </c>
      <c r="J56" s="33"/>
      <c r="K56" s="34">
        <f t="shared" si="12"/>
        <v>4.6900000000000004</v>
      </c>
      <c r="M56" s="5">
        <v>4.6935000000000002</v>
      </c>
      <c r="N56" s="36">
        <f t="shared" si="15"/>
        <v>0</v>
      </c>
      <c r="O56" s="36">
        <f t="shared" si="16"/>
        <v>0</v>
      </c>
      <c r="P56" s="36">
        <f t="shared" si="13"/>
        <v>0</v>
      </c>
      <c r="Q56" s="36">
        <f t="shared" si="17"/>
        <v>0</v>
      </c>
      <c r="R56" s="36">
        <f t="shared" si="18"/>
        <v>0</v>
      </c>
    </row>
    <row r="57" spans="1:18" ht="20.100000000000001" customHeight="1">
      <c r="A57" s="29">
        <v>10</v>
      </c>
      <c r="B57" s="29">
        <f t="shared" si="14"/>
        <v>47</v>
      </c>
      <c r="C57" s="29" t="s">
        <v>27</v>
      </c>
      <c r="D57" s="30" t="s">
        <v>78</v>
      </c>
      <c r="E57" s="29"/>
      <c r="F57" s="30"/>
      <c r="G57" s="29" t="s">
        <v>29</v>
      </c>
      <c r="H57" s="31">
        <v>8</v>
      </c>
      <c r="I57" s="32">
        <v>7714</v>
      </c>
      <c r="J57" s="33"/>
      <c r="K57" s="34">
        <f t="shared" si="12"/>
        <v>8</v>
      </c>
      <c r="M57" s="5">
        <v>7.9981</v>
      </c>
      <c r="N57" s="36">
        <f t="shared" si="15"/>
        <v>0</v>
      </c>
      <c r="O57" s="36">
        <f t="shared" si="16"/>
        <v>0</v>
      </c>
      <c r="P57" s="36">
        <f t="shared" si="13"/>
        <v>0</v>
      </c>
      <c r="Q57" s="36">
        <f t="shared" si="17"/>
        <v>1</v>
      </c>
      <c r="R57" s="36">
        <f t="shared" si="18"/>
        <v>0</v>
      </c>
    </row>
    <row r="58" spans="1:18" ht="20.100000000000001" customHeight="1">
      <c r="A58" s="29">
        <v>11</v>
      </c>
      <c r="B58" s="29">
        <f t="shared" si="14"/>
        <v>48</v>
      </c>
      <c r="C58" s="29" t="s">
        <v>27</v>
      </c>
      <c r="D58" s="30" t="s">
        <v>79</v>
      </c>
      <c r="E58" s="29"/>
      <c r="F58" s="30"/>
      <c r="G58" s="29" t="s">
        <v>29</v>
      </c>
      <c r="H58" s="31">
        <v>4.7300000000000004</v>
      </c>
      <c r="I58" s="32">
        <v>8599</v>
      </c>
      <c r="J58" s="33"/>
      <c r="K58" s="34">
        <f t="shared" si="12"/>
        <v>4.7300000000000004</v>
      </c>
      <c r="M58" s="5">
        <v>4.7363999999999997</v>
      </c>
      <c r="N58" s="36">
        <f t="shared" si="15"/>
        <v>0</v>
      </c>
      <c r="O58" s="36">
        <f t="shared" si="16"/>
        <v>0</v>
      </c>
      <c r="P58" s="36">
        <f t="shared" si="13"/>
        <v>0</v>
      </c>
      <c r="Q58" s="36">
        <f t="shared" si="17"/>
        <v>0</v>
      </c>
      <c r="R58" s="36">
        <f t="shared" si="18"/>
        <v>0</v>
      </c>
    </row>
    <row r="59" spans="1:18" ht="20.100000000000001" customHeight="1">
      <c r="A59" s="15" t="s">
        <v>80</v>
      </c>
      <c r="B59" s="43"/>
      <c r="C59" s="44"/>
      <c r="D59" s="26" t="s">
        <v>81</v>
      </c>
      <c r="E59" s="15"/>
      <c r="F59" s="26"/>
      <c r="G59" s="26"/>
      <c r="H59" s="23">
        <f>SUM(H60:H67)</f>
        <v>63.900000000000006</v>
      </c>
      <c r="I59" s="24">
        <f>SUM(I60:I67)</f>
        <v>60284</v>
      </c>
      <c r="J59" s="33"/>
      <c r="N59" s="28">
        <f>SUM(N60:N67)</f>
        <v>3</v>
      </c>
      <c r="O59" s="28">
        <f>SUM(O60:O67)</f>
        <v>1</v>
      </c>
      <c r="P59" s="28">
        <f>SUM(P60:P67)</f>
        <v>4</v>
      </c>
      <c r="Q59" s="28">
        <f>SUM(Q60:Q67)</f>
        <v>3</v>
      </c>
      <c r="R59" s="28">
        <f>SUM(R60:R67)</f>
        <v>1</v>
      </c>
    </row>
    <row r="60" spans="1:18" ht="20.100000000000001" customHeight="1">
      <c r="A60" s="29">
        <v>1</v>
      </c>
      <c r="B60" s="29">
        <f>49</f>
        <v>49</v>
      </c>
      <c r="C60" s="29" t="s">
        <v>82</v>
      </c>
      <c r="D60" s="30" t="s">
        <v>75</v>
      </c>
      <c r="E60" s="29"/>
      <c r="F60" s="29" t="s">
        <v>29</v>
      </c>
      <c r="G60" s="30"/>
      <c r="H60" s="31">
        <v>16.579999999999998</v>
      </c>
      <c r="I60" s="32">
        <v>8862</v>
      </c>
      <c r="J60" s="33"/>
      <c r="K60" s="34">
        <f t="shared" ref="K60:K67" si="19">ROUND(H60,2)</f>
        <v>16.579999999999998</v>
      </c>
      <c r="M60" s="5">
        <v>16.576499999999999</v>
      </c>
      <c r="N60" s="36">
        <f>IF(H60&gt;=2.75,0,1)</f>
        <v>0</v>
      </c>
      <c r="O60" s="36">
        <f>IF(I60&gt;=2500,0,1)</f>
        <v>0</v>
      </c>
      <c r="P60" s="36">
        <f t="shared" ref="P60:P67" si="20">N60+O60</f>
        <v>0</v>
      </c>
      <c r="Q60" s="36">
        <f>IF(AND(H60&gt;=5.5,I60&gt;=5000),1,0)</f>
        <v>1</v>
      </c>
      <c r="R60" s="36">
        <f>IF(AND(H60&lt;2.25,I60&lt;2500),1,0)</f>
        <v>0</v>
      </c>
    </row>
    <row r="61" spans="1:18" ht="20.100000000000001" customHeight="1">
      <c r="A61" s="29">
        <v>2</v>
      </c>
      <c r="B61" s="29">
        <f t="shared" ref="B61:B67" si="21">B60+1</f>
        <v>50</v>
      </c>
      <c r="C61" s="29" t="s">
        <v>27</v>
      </c>
      <c r="D61" s="30" t="s">
        <v>37</v>
      </c>
      <c r="E61" s="29"/>
      <c r="F61" s="30"/>
      <c r="G61" s="29" t="s">
        <v>29</v>
      </c>
      <c r="H61" s="31">
        <v>2.87</v>
      </c>
      <c r="I61" s="32">
        <v>8161</v>
      </c>
      <c r="J61" s="33"/>
      <c r="K61" s="34">
        <f t="shared" si="19"/>
        <v>2.87</v>
      </c>
      <c r="M61" s="5">
        <v>2.8672</v>
      </c>
      <c r="N61" s="36">
        <f>IF(H61&gt;=2.75,0,1)</f>
        <v>0</v>
      </c>
      <c r="O61" s="36">
        <f>IF(I61&gt;=2500,0,1)</f>
        <v>0</v>
      </c>
      <c r="P61" s="36">
        <f t="shared" si="20"/>
        <v>0</v>
      </c>
      <c r="Q61" s="36">
        <f>IF(AND(H61&gt;=5.5,I61&gt;=5000),1,0)</f>
        <v>0</v>
      </c>
      <c r="R61" s="36">
        <f>IF(AND(H61&lt;2.25,I61&lt;2500),1,0)</f>
        <v>0</v>
      </c>
    </row>
    <row r="62" spans="1:18" ht="20.100000000000001" customHeight="1">
      <c r="A62" s="29">
        <v>3</v>
      </c>
      <c r="B62" s="29">
        <f t="shared" si="21"/>
        <v>51</v>
      </c>
      <c r="C62" s="29" t="s">
        <v>27</v>
      </c>
      <c r="D62" s="30" t="s">
        <v>34</v>
      </c>
      <c r="E62" s="29"/>
      <c r="F62" s="30"/>
      <c r="G62" s="29" t="s">
        <v>29</v>
      </c>
      <c r="H62" s="31">
        <v>2.71</v>
      </c>
      <c r="I62" s="32">
        <v>6452</v>
      </c>
      <c r="J62" s="33"/>
      <c r="K62" s="34">
        <f t="shared" si="19"/>
        <v>2.71</v>
      </c>
      <c r="M62" s="5">
        <v>2.7126999999999999</v>
      </c>
      <c r="N62" s="36">
        <f>IF(H62&gt;=2.75,0,1)</f>
        <v>1</v>
      </c>
      <c r="O62" s="36">
        <f>IF(I62&gt;=2500,0,1)</f>
        <v>0</v>
      </c>
      <c r="P62" s="36">
        <f t="shared" si="20"/>
        <v>1</v>
      </c>
      <c r="Q62" s="36">
        <f>IF(AND(H62&gt;=5.5,I62&gt;=5000),1,0)</f>
        <v>0</v>
      </c>
      <c r="R62" s="36">
        <f>IF(AND(H62&lt;2.25,I62&lt;2500),1,0)</f>
        <v>0</v>
      </c>
    </row>
    <row r="63" spans="1:18" ht="20.100000000000001" customHeight="1">
      <c r="A63" s="29">
        <v>4</v>
      </c>
      <c r="B63" s="29">
        <f t="shared" si="21"/>
        <v>52</v>
      </c>
      <c r="C63" s="29" t="s">
        <v>49</v>
      </c>
      <c r="D63" s="30" t="s">
        <v>83</v>
      </c>
      <c r="E63" s="29"/>
      <c r="F63" s="30"/>
      <c r="G63" s="29" t="s">
        <v>29</v>
      </c>
      <c r="H63" s="31">
        <v>7.09</v>
      </c>
      <c r="I63" s="32">
        <v>4886</v>
      </c>
      <c r="J63" s="33"/>
      <c r="K63" s="34">
        <f t="shared" si="19"/>
        <v>7.09</v>
      </c>
      <c r="M63" s="5">
        <v>7.0865</v>
      </c>
      <c r="N63" s="36">
        <f>IF(H63&gt;=15,0,1)</f>
        <v>1</v>
      </c>
      <c r="O63" s="36">
        <f>IF(I63&gt;=4000,0,1)</f>
        <v>0</v>
      </c>
      <c r="P63" s="36">
        <f t="shared" si="20"/>
        <v>1</v>
      </c>
      <c r="Q63" s="36">
        <f>IF(AND(H63&gt;=30,I63&gt;=8000),1,0)</f>
        <v>0</v>
      </c>
      <c r="R63" s="36">
        <f>IF(AND(H63&lt;15,I63&lt;4000),1,0)</f>
        <v>0</v>
      </c>
    </row>
    <row r="64" spans="1:18" ht="20.100000000000001" customHeight="1">
      <c r="A64" s="29">
        <v>5</v>
      </c>
      <c r="B64" s="29">
        <f t="shared" si="21"/>
        <v>53</v>
      </c>
      <c r="C64" s="29" t="s">
        <v>27</v>
      </c>
      <c r="D64" s="30" t="s">
        <v>36</v>
      </c>
      <c r="E64" s="29"/>
      <c r="F64" s="30"/>
      <c r="G64" s="29" t="s">
        <v>29</v>
      </c>
      <c r="H64" s="31">
        <v>8.74</v>
      </c>
      <c r="I64" s="32">
        <v>10245</v>
      </c>
      <c r="J64" s="33"/>
      <c r="K64" s="34">
        <f t="shared" si="19"/>
        <v>8.74</v>
      </c>
      <c r="M64" s="5">
        <v>8.7424999999999997</v>
      </c>
      <c r="N64" s="36">
        <f>IF(H64&gt;=2.75,0,1)</f>
        <v>0</v>
      </c>
      <c r="O64" s="36">
        <f>IF(I64&gt;=2500,0,1)</f>
        <v>0</v>
      </c>
      <c r="P64" s="36">
        <f t="shared" si="20"/>
        <v>0</v>
      </c>
      <c r="Q64" s="36">
        <f>IF(AND(H64&gt;=5.5,I64&gt;=5000),1,0)</f>
        <v>1</v>
      </c>
      <c r="R64" s="36">
        <f>IF(AND(H64&lt;2.25,I64&lt;2500),1,0)</f>
        <v>0</v>
      </c>
    </row>
    <row r="65" spans="1:18" ht="20.100000000000001" customHeight="1">
      <c r="A65" s="29">
        <v>6</v>
      </c>
      <c r="B65" s="29">
        <f t="shared" si="21"/>
        <v>54</v>
      </c>
      <c r="C65" s="29" t="s">
        <v>27</v>
      </c>
      <c r="D65" s="30" t="s">
        <v>35</v>
      </c>
      <c r="E65" s="29"/>
      <c r="F65" s="30"/>
      <c r="G65" s="29" t="s">
        <v>29</v>
      </c>
      <c r="H65" s="31">
        <v>4.9000000000000004</v>
      </c>
      <c r="I65" s="32">
        <v>9044</v>
      </c>
      <c r="J65" s="33"/>
      <c r="K65" s="34">
        <f t="shared" si="19"/>
        <v>4.9000000000000004</v>
      </c>
      <c r="M65" s="5">
        <v>4.9012000000000002</v>
      </c>
      <c r="N65" s="36">
        <f>IF(H65&gt;=2.75,0,1)</f>
        <v>0</v>
      </c>
      <c r="O65" s="36">
        <f>IF(I65&gt;=2500,0,1)</f>
        <v>0</v>
      </c>
      <c r="P65" s="36">
        <f t="shared" si="20"/>
        <v>0</v>
      </c>
      <c r="Q65" s="36">
        <f>IF(AND(H65&gt;=5.5,I65&gt;=5000),1,0)</f>
        <v>0</v>
      </c>
      <c r="R65" s="36">
        <f>IF(AND(H65&lt;2.25,I65&lt;2500),1,0)</f>
        <v>0</v>
      </c>
    </row>
    <row r="66" spans="1:18" ht="20.100000000000001" customHeight="1">
      <c r="A66" s="29">
        <v>7</v>
      </c>
      <c r="B66" s="29">
        <f t="shared" si="21"/>
        <v>55</v>
      </c>
      <c r="C66" s="29" t="s">
        <v>27</v>
      </c>
      <c r="D66" s="30" t="s">
        <v>39</v>
      </c>
      <c r="E66" s="29">
        <v>1</v>
      </c>
      <c r="F66" s="30"/>
      <c r="G66" s="29" t="s">
        <v>29</v>
      </c>
      <c r="H66" s="31">
        <v>14.81</v>
      </c>
      <c r="I66" s="32">
        <v>9062</v>
      </c>
      <c r="J66" s="33"/>
      <c r="K66" s="34">
        <f t="shared" si="19"/>
        <v>14.81</v>
      </c>
      <c r="M66" s="5">
        <v>14.814399999999999</v>
      </c>
      <c r="N66" s="36">
        <f>IF(H66&gt;=2.75,0,1)</f>
        <v>0</v>
      </c>
      <c r="O66" s="36">
        <f>IF(I66&gt;=2500,0,1)</f>
        <v>0</v>
      </c>
      <c r="P66" s="36">
        <f t="shared" si="20"/>
        <v>0</v>
      </c>
      <c r="Q66" s="36">
        <f>IF(AND(H66&gt;=5.5,I66&gt;=5000),1,0)</f>
        <v>1</v>
      </c>
      <c r="R66" s="36">
        <f>IF(AND(H66&lt;2.25,I66&lt;2500),1,0)</f>
        <v>0</v>
      </c>
    </row>
    <row r="67" spans="1:18" ht="20.100000000000001" customHeight="1">
      <c r="A67" s="29">
        <v>8</v>
      </c>
      <c r="B67" s="29">
        <f t="shared" si="21"/>
        <v>56</v>
      </c>
      <c r="C67" s="29" t="s">
        <v>49</v>
      </c>
      <c r="D67" s="30" t="s">
        <v>84</v>
      </c>
      <c r="E67" s="29">
        <v>1</v>
      </c>
      <c r="F67" s="30"/>
      <c r="G67" s="29" t="s">
        <v>29</v>
      </c>
      <c r="H67" s="31">
        <v>6.2</v>
      </c>
      <c r="I67" s="32">
        <v>3572</v>
      </c>
      <c r="J67" s="42"/>
      <c r="K67" s="34">
        <f t="shared" si="19"/>
        <v>6.2</v>
      </c>
      <c r="M67" s="5">
        <v>6.2020999999999997</v>
      </c>
      <c r="N67" s="36">
        <f>IF(H67&gt;=15,0,1)</f>
        <v>1</v>
      </c>
      <c r="O67" s="36">
        <f>IF(I67&gt;=4000,0,1)</f>
        <v>1</v>
      </c>
      <c r="P67" s="36">
        <f t="shared" si="20"/>
        <v>2</v>
      </c>
      <c r="Q67" s="36">
        <f>IF(AND(H67&gt;=30,I67&gt;=8000),1,0)</f>
        <v>0</v>
      </c>
      <c r="R67" s="36">
        <f>IF(AND(H67&lt;15,I67&lt;4000),1,0)</f>
        <v>1</v>
      </c>
    </row>
    <row r="68" spans="1:18" ht="20.100000000000001" customHeight="1">
      <c r="A68" s="15" t="s">
        <v>85</v>
      </c>
      <c r="B68" s="43"/>
      <c r="C68" s="44"/>
      <c r="D68" s="26" t="s">
        <v>86</v>
      </c>
      <c r="E68" s="15"/>
      <c r="F68" s="26"/>
      <c r="G68" s="26"/>
      <c r="H68" s="23">
        <f>SUM(H69:H95)</f>
        <v>157.82</v>
      </c>
      <c r="I68" s="24">
        <f>SUM(I69:I95)</f>
        <v>140373</v>
      </c>
      <c r="J68" s="33"/>
      <c r="N68" s="28">
        <f>SUM(N69:N95)</f>
        <v>26</v>
      </c>
      <c r="O68" s="28">
        <f>SUM(O69:O95)</f>
        <v>3</v>
      </c>
      <c r="P68" s="28">
        <f>SUM(P69:P95)</f>
        <v>29</v>
      </c>
      <c r="Q68" s="28">
        <f>SUM(Q69:Q95)</f>
        <v>0</v>
      </c>
      <c r="R68" s="28">
        <f>SUM(R69:R95)</f>
        <v>3</v>
      </c>
    </row>
    <row r="69" spans="1:18" ht="20.100000000000001" customHeight="1">
      <c r="A69" s="29">
        <v>1</v>
      </c>
      <c r="B69" s="29">
        <v>57</v>
      </c>
      <c r="C69" s="29" t="s">
        <v>49</v>
      </c>
      <c r="D69" s="30" t="s">
        <v>87</v>
      </c>
      <c r="E69" s="29">
        <v>1</v>
      </c>
      <c r="F69" s="30"/>
      <c r="G69" s="29" t="s">
        <v>29</v>
      </c>
      <c r="H69" s="31">
        <v>5.05</v>
      </c>
      <c r="I69" s="32">
        <v>3785</v>
      </c>
      <c r="J69" s="42"/>
      <c r="K69" s="34">
        <f t="shared" ref="K69:K95" si="22">ROUND(H69,2)</f>
        <v>5.05</v>
      </c>
      <c r="N69" s="36">
        <f t="shared" ref="N69:N75" si="23">IF(H69&gt;=15,0,1)</f>
        <v>1</v>
      </c>
      <c r="O69" s="36">
        <f t="shared" ref="O69:O95" si="24">IF(I69&gt;=4000,0,1)</f>
        <v>1</v>
      </c>
      <c r="P69" s="36">
        <f t="shared" ref="P69:P95" si="25">N69+O69</f>
        <v>2</v>
      </c>
      <c r="Q69" s="36">
        <f t="shared" ref="Q69:Q75" si="26">IF(AND(H69&gt;=30,I69&gt;=8000),1,0)</f>
        <v>0</v>
      </c>
      <c r="R69" s="36">
        <f t="shared" ref="R69:R75" si="27">IF(AND(H69&lt;15,I69&lt;4000),1,0)</f>
        <v>1</v>
      </c>
    </row>
    <row r="70" spans="1:18" ht="20.100000000000001" customHeight="1">
      <c r="A70" s="37">
        <v>2</v>
      </c>
      <c r="B70" s="37">
        <f t="shared" ref="B70:B95" si="28">B69+1</f>
        <v>58</v>
      </c>
      <c r="C70" s="37" t="s">
        <v>49</v>
      </c>
      <c r="D70" s="38" t="s">
        <v>88</v>
      </c>
      <c r="E70" s="37">
        <v>1</v>
      </c>
      <c r="F70" s="38"/>
      <c r="G70" s="37" t="s">
        <v>29</v>
      </c>
      <c r="H70" s="39">
        <v>3.49</v>
      </c>
      <c r="I70" s="40">
        <v>3885</v>
      </c>
      <c r="J70" s="42">
        <v>1</v>
      </c>
      <c r="K70" s="34">
        <f t="shared" si="22"/>
        <v>3.49</v>
      </c>
      <c r="N70" s="36">
        <f t="shared" si="23"/>
        <v>1</v>
      </c>
      <c r="O70" s="36">
        <f t="shared" si="24"/>
        <v>1</v>
      </c>
      <c r="P70" s="36">
        <f t="shared" si="25"/>
        <v>2</v>
      </c>
      <c r="Q70" s="36">
        <f t="shared" si="26"/>
        <v>0</v>
      </c>
      <c r="R70" s="36">
        <f t="shared" si="27"/>
        <v>1</v>
      </c>
    </row>
    <row r="71" spans="1:18" ht="20.100000000000001" customHeight="1">
      <c r="A71" s="29">
        <v>3</v>
      </c>
      <c r="B71" s="29">
        <f t="shared" si="28"/>
        <v>59</v>
      </c>
      <c r="C71" s="29" t="s">
        <v>49</v>
      </c>
      <c r="D71" s="30" t="s">
        <v>89</v>
      </c>
      <c r="E71" s="29">
        <v>1</v>
      </c>
      <c r="F71" s="30"/>
      <c r="G71" s="29" t="s">
        <v>29</v>
      </c>
      <c r="H71" s="31">
        <v>2.31</v>
      </c>
      <c r="I71" s="32">
        <v>3474</v>
      </c>
      <c r="J71" s="42"/>
      <c r="K71" s="34">
        <f t="shared" si="22"/>
        <v>2.31</v>
      </c>
      <c r="N71" s="36">
        <f t="shared" si="23"/>
        <v>1</v>
      </c>
      <c r="O71" s="36">
        <f t="shared" si="24"/>
        <v>1</v>
      </c>
      <c r="P71" s="36">
        <f t="shared" si="25"/>
        <v>2</v>
      </c>
      <c r="Q71" s="36">
        <f t="shared" si="26"/>
        <v>0</v>
      </c>
      <c r="R71" s="36">
        <f t="shared" si="27"/>
        <v>1</v>
      </c>
    </row>
    <row r="72" spans="1:18" ht="20.100000000000001" customHeight="1">
      <c r="A72" s="29">
        <v>4</v>
      </c>
      <c r="B72" s="29">
        <f t="shared" si="28"/>
        <v>60</v>
      </c>
      <c r="C72" s="29" t="s">
        <v>49</v>
      </c>
      <c r="D72" s="30" t="s">
        <v>90</v>
      </c>
      <c r="E72" s="29">
        <v>1</v>
      </c>
      <c r="F72" s="30"/>
      <c r="G72" s="29" t="s">
        <v>29</v>
      </c>
      <c r="H72" s="31">
        <v>3.66</v>
      </c>
      <c r="I72" s="32">
        <v>4686</v>
      </c>
      <c r="J72" s="33"/>
      <c r="K72" s="34">
        <f t="shared" si="22"/>
        <v>3.66</v>
      </c>
      <c r="N72" s="36">
        <f t="shared" si="23"/>
        <v>1</v>
      </c>
      <c r="O72" s="36">
        <f t="shared" si="24"/>
        <v>0</v>
      </c>
      <c r="P72" s="36">
        <f t="shared" si="25"/>
        <v>1</v>
      </c>
      <c r="Q72" s="36">
        <f t="shared" si="26"/>
        <v>0</v>
      </c>
      <c r="R72" s="36">
        <f t="shared" si="27"/>
        <v>0</v>
      </c>
    </row>
    <row r="73" spans="1:18" ht="20.100000000000001" customHeight="1">
      <c r="A73" s="29">
        <v>5</v>
      </c>
      <c r="B73" s="29">
        <f t="shared" si="28"/>
        <v>61</v>
      </c>
      <c r="C73" s="29" t="s">
        <v>49</v>
      </c>
      <c r="D73" s="30" t="s">
        <v>91</v>
      </c>
      <c r="E73" s="29"/>
      <c r="F73" s="30"/>
      <c r="G73" s="29" t="s">
        <v>29</v>
      </c>
      <c r="H73" s="31">
        <v>5.92</v>
      </c>
      <c r="I73" s="32">
        <v>4826</v>
      </c>
      <c r="J73" s="33"/>
      <c r="K73" s="34">
        <f t="shared" si="22"/>
        <v>5.92</v>
      </c>
      <c r="N73" s="36">
        <f t="shared" si="23"/>
        <v>1</v>
      </c>
      <c r="O73" s="36">
        <f t="shared" si="24"/>
        <v>0</v>
      </c>
      <c r="P73" s="36">
        <f t="shared" si="25"/>
        <v>1</v>
      </c>
      <c r="Q73" s="36">
        <f t="shared" si="26"/>
        <v>0</v>
      </c>
      <c r="R73" s="36">
        <f t="shared" si="27"/>
        <v>0</v>
      </c>
    </row>
    <row r="74" spans="1:18" ht="20.100000000000001" customHeight="1">
      <c r="A74" s="29">
        <v>6</v>
      </c>
      <c r="B74" s="29">
        <f t="shared" si="28"/>
        <v>62</v>
      </c>
      <c r="C74" s="29" t="s">
        <v>49</v>
      </c>
      <c r="D74" s="30" t="s">
        <v>92</v>
      </c>
      <c r="E74" s="29"/>
      <c r="F74" s="30"/>
      <c r="G74" s="29" t="s">
        <v>29</v>
      </c>
      <c r="H74" s="31">
        <v>3.86</v>
      </c>
      <c r="I74" s="32">
        <v>4224</v>
      </c>
      <c r="J74" s="33"/>
      <c r="K74" s="34">
        <f t="shared" si="22"/>
        <v>3.86</v>
      </c>
      <c r="N74" s="36">
        <f t="shared" si="23"/>
        <v>1</v>
      </c>
      <c r="O74" s="36">
        <f t="shared" si="24"/>
        <v>0</v>
      </c>
      <c r="P74" s="36">
        <f t="shared" si="25"/>
        <v>1</v>
      </c>
      <c r="Q74" s="36">
        <f t="shared" si="26"/>
        <v>0</v>
      </c>
      <c r="R74" s="36">
        <f t="shared" si="27"/>
        <v>0</v>
      </c>
    </row>
    <row r="75" spans="1:18" ht="20.100000000000001" customHeight="1">
      <c r="A75" s="29">
        <v>7</v>
      </c>
      <c r="B75" s="29">
        <f t="shared" si="28"/>
        <v>63</v>
      </c>
      <c r="C75" s="29" t="s">
        <v>49</v>
      </c>
      <c r="D75" s="30" t="s">
        <v>93</v>
      </c>
      <c r="E75" s="29"/>
      <c r="F75" s="30"/>
      <c r="G75" s="29" t="s">
        <v>29</v>
      </c>
      <c r="H75" s="31">
        <v>6.17</v>
      </c>
      <c r="I75" s="32">
        <v>4930</v>
      </c>
      <c r="J75" s="33"/>
      <c r="K75" s="34">
        <f t="shared" si="22"/>
        <v>6.17</v>
      </c>
      <c r="N75" s="36">
        <f t="shared" si="23"/>
        <v>1</v>
      </c>
      <c r="O75" s="36">
        <f t="shared" si="24"/>
        <v>0</v>
      </c>
      <c r="P75" s="36">
        <f t="shared" si="25"/>
        <v>1</v>
      </c>
      <c r="Q75" s="36">
        <f t="shared" si="26"/>
        <v>0</v>
      </c>
      <c r="R75" s="36">
        <f t="shared" si="27"/>
        <v>0</v>
      </c>
    </row>
    <row r="76" spans="1:18" ht="20.100000000000001" customHeight="1">
      <c r="A76" s="29">
        <v>8</v>
      </c>
      <c r="B76" s="29">
        <f t="shared" si="28"/>
        <v>64</v>
      </c>
      <c r="C76" s="29" t="s">
        <v>2</v>
      </c>
      <c r="D76" s="30" t="s">
        <v>94</v>
      </c>
      <c r="E76" s="29">
        <v>1</v>
      </c>
      <c r="F76" s="30"/>
      <c r="G76" s="29" t="s">
        <v>29</v>
      </c>
      <c r="H76" s="31">
        <v>1.1100000000000001</v>
      </c>
      <c r="I76" s="32">
        <v>4040</v>
      </c>
      <c r="J76" s="33"/>
      <c r="K76" s="34">
        <f t="shared" si="22"/>
        <v>1.1100000000000001</v>
      </c>
      <c r="N76" s="36">
        <f>IF(H76&gt;=7,0,1)</f>
        <v>1</v>
      </c>
      <c r="O76" s="36">
        <f t="shared" si="24"/>
        <v>0</v>
      </c>
      <c r="P76" s="36">
        <f t="shared" si="25"/>
        <v>1</v>
      </c>
      <c r="Q76" s="36">
        <f>IF(AND(H76&gt;=14,I76&gt;=8000),1,0)</f>
        <v>0</v>
      </c>
      <c r="R76" s="36">
        <f>IF(AND(H76&lt;7,I76&lt;4000),1,0)</f>
        <v>0</v>
      </c>
    </row>
    <row r="77" spans="1:18" ht="20.100000000000001" customHeight="1">
      <c r="A77" s="29">
        <v>9</v>
      </c>
      <c r="B77" s="29">
        <f t="shared" si="28"/>
        <v>65</v>
      </c>
      <c r="C77" s="29" t="s">
        <v>49</v>
      </c>
      <c r="D77" s="30" t="s">
        <v>95</v>
      </c>
      <c r="E77" s="29"/>
      <c r="F77" s="30"/>
      <c r="G77" s="29" t="s">
        <v>29</v>
      </c>
      <c r="H77" s="31">
        <v>6.65</v>
      </c>
      <c r="I77" s="32">
        <v>4449</v>
      </c>
      <c r="J77" s="33"/>
      <c r="K77" s="34">
        <f t="shared" si="22"/>
        <v>6.65</v>
      </c>
      <c r="N77" s="36">
        <f t="shared" ref="N77:N95" si="29">IF(H77&gt;=15,0,1)</f>
        <v>1</v>
      </c>
      <c r="O77" s="36">
        <f t="shared" si="24"/>
        <v>0</v>
      </c>
      <c r="P77" s="36">
        <f t="shared" si="25"/>
        <v>1</v>
      </c>
      <c r="Q77" s="36">
        <f t="shared" ref="Q77:Q95" si="30">IF(AND(H77&gt;=30,I77&gt;=8000),1,0)</f>
        <v>0</v>
      </c>
      <c r="R77" s="36">
        <f t="shared" ref="R77:R95" si="31">IF(AND(H77&lt;15,I77&lt;4000),1,0)</f>
        <v>0</v>
      </c>
    </row>
    <row r="78" spans="1:18" ht="20.100000000000001" customHeight="1">
      <c r="A78" s="29">
        <v>10</v>
      </c>
      <c r="B78" s="29">
        <f t="shared" si="28"/>
        <v>66</v>
      </c>
      <c r="C78" s="29" t="s">
        <v>49</v>
      </c>
      <c r="D78" s="30" t="s">
        <v>96</v>
      </c>
      <c r="E78" s="29"/>
      <c r="F78" s="30"/>
      <c r="G78" s="29" t="s">
        <v>29</v>
      </c>
      <c r="H78" s="31">
        <v>4.7699999999999996</v>
      </c>
      <c r="I78" s="32">
        <v>4049</v>
      </c>
      <c r="J78" s="33"/>
      <c r="K78" s="34">
        <f t="shared" si="22"/>
        <v>4.7699999999999996</v>
      </c>
      <c r="N78" s="36">
        <f t="shared" si="29"/>
        <v>1</v>
      </c>
      <c r="O78" s="36">
        <f t="shared" si="24"/>
        <v>0</v>
      </c>
      <c r="P78" s="36">
        <f t="shared" si="25"/>
        <v>1</v>
      </c>
      <c r="Q78" s="36">
        <f t="shared" si="30"/>
        <v>0</v>
      </c>
      <c r="R78" s="36">
        <f t="shared" si="31"/>
        <v>0</v>
      </c>
    </row>
    <row r="79" spans="1:18" ht="20.100000000000001" customHeight="1">
      <c r="A79" s="29">
        <v>11</v>
      </c>
      <c r="B79" s="29">
        <f t="shared" si="28"/>
        <v>67</v>
      </c>
      <c r="C79" s="29" t="s">
        <v>49</v>
      </c>
      <c r="D79" s="30" t="s">
        <v>97</v>
      </c>
      <c r="E79" s="29"/>
      <c r="F79" s="30"/>
      <c r="G79" s="29" t="s">
        <v>29</v>
      </c>
      <c r="H79" s="31">
        <v>6.93</v>
      </c>
      <c r="I79" s="32">
        <v>4018</v>
      </c>
      <c r="J79" s="33"/>
      <c r="K79" s="34">
        <f t="shared" si="22"/>
        <v>6.93</v>
      </c>
      <c r="N79" s="36">
        <f t="shared" si="29"/>
        <v>1</v>
      </c>
      <c r="O79" s="36">
        <f t="shared" si="24"/>
        <v>0</v>
      </c>
      <c r="P79" s="36">
        <f t="shared" si="25"/>
        <v>1</v>
      </c>
      <c r="Q79" s="36">
        <f t="shared" si="30"/>
        <v>0</v>
      </c>
      <c r="R79" s="36">
        <f t="shared" si="31"/>
        <v>0</v>
      </c>
    </row>
    <row r="80" spans="1:18" ht="20.100000000000001" customHeight="1">
      <c r="A80" s="29">
        <v>12</v>
      </c>
      <c r="B80" s="29">
        <f t="shared" si="28"/>
        <v>68</v>
      </c>
      <c r="C80" s="29" t="s">
        <v>49</v>
      </c>
      <c r="D80" s="30" t="s">
        <v>98</v>
      </c>
      <c r="E80" s="29"/>
      <c r="F80" s="30"/>
      <c r="G80" s="29" t="s">
        <v>29</v>
      </c>
      <c r="H80" s="31">
        <v>4.76</v>
      </c>
      <c r="I80" s="32">
        <v>4211</v>
      </c>
      <c r="J80" s="33"/>
      <c r="K80" s="34">
        <f t="shared" si="22"/>
        <v>4.76</v>
      </c>
      <c r="N80" s="36">
        <f t="shared" si="29"/>
        <v>1</v>
      </c>
      <c r="O80" s="36">
        <f t="shared" si="24"/>
        <v>0</v>
      </c>
      <c r="P80" s="36">
        <f t="shared" si="25"/>
        <v>1</v>
      </c>
      <c r="Q80" s="36">
        <f t="shared" si="30"/>
        <v>0</v>
      </c>
      <c r="R80" s="36">
        <f t="shared" si="31"/>
        <v>0</v>
      </c>
    </row>
    <row r="81" spans="1:18" ht="20.100000000000001" customHeight="1">
      <c r="A81" s="29">
        <v>13</v>
      </c>
      <c r="B81" s="29">
        <f t="shared" si="28"/>
        <v>69</v>
      </c>
      <c r="C81" s="29" t="s">
        <v>49</v>
      </c>
      <c r="D81" s="30" t="s">
        <v>99</v>
      </c>
      <c r="E81" s="29"/>
      <c r="F81" s="30"/>
      <c r="G81" s="29" t="s">
        <v>29</v>
      </c>
      <c r="H81" s="31">
        <v>11.02</v>
      </c>
      <c r="I81" s="32">
        <v>4783</v>
      </c>
      <c r="J81" s="33"/>
      <c r="K81" s="34">
        <f t="shared" si="22"/>
        <v>11.02</v>
      </c>
      <c r="N81" s="36">
        <f t="shared" si="29"/>
        <v>1</v>
      </c>
      <c r="O81" s="36">
        <f t="shared" si="24"/>
        <v>0</v>
      </c>
      <c r="P81" s="36">
        <f t="shared" si="25"/>
        <v>1</v>
      </c>
      <c r="Q81" s="36">
        <f t="shared" si="30"/>
        <v>0</v>
      </c>
      <c r="R81" s="36">
        <f t="shared" si="31"/>
        <v>0</v>
      </c>
    </row>
    <row r="82" spans="1:18" ht="20.100000000000001" customHeight="1">
      <c r="A82" s="29">
        <v>14</v>
      </c>
      <c r="B82" s="29">
        <f t="shared" si="28"/>
        <v>70</v>
      </c>
      <c r="C82" s="29" t="s">
        <v>49</v>
      </c>
      <c r="D82" s="30" t="s">
        <v>100</v>
      </c>
      <c r="E82" s="29"/>
      <c r="F82" s="30"/>
      <c r="G82" s="29" t="s">
        <v>29</v>
      </c>
      <c r="H82" s="31">
        <v>11.04</v>
      </c>
      <c r="I82" s="32">
        <v>7262</v>
      </c>
      <c r="J82" s="33"/>
      <c r="K82" s="34">
        <f t="shared" si="22"/>
        <v>11.04</v>
      </c>
      <c r="N82" s="36">
        <f t="shared" si="29"/>
        <v>1</v>
      </c>
      <c r="O82" s="36">
        <f t="shared" si="24"/>
        <v>0</v>
      </c>
      <c r="P82" s="36">
        <f t="shared" si="25"/>
        <v>1</v>
      </c>
      <c r="Q82" s="36">
        <f t="shared" si="30"/>
        <v>0</v>
      </c>
      <c r="R82" s="36">
        <f t="shared" si="31"/>
        <v>0</v>
      </c>
    </row>
    <row r="83" spans="1:18" ht="20.100000000000001" customHeight="1">
      <c r="A83" s="29">
        <v>15</v>
      </c>
      <c r="B83" s="29">
        <f t="shared" si="28"/>
        <v>71</v>
      </c>
      <c r="C83" s="29" t="s">
        <v>49</v>
      </c>
      <c r="D83" s="30" t="s">
        <v>101</v>
      </c>
      <c r="E83" s="29"/>
      <c r="F83" s="30"/>
      <c r="G83" s="29" t="s">
        <v>29</v>
      </c>
      <c r="H83" s="31">
        <v>7.77</v>
      </c>
      <c r="I83" s="32">
        <v>6050</v>
      </c>
      <c r="J83" s="33"/>
      <c r="K83" s="34">
        <f t="shared" si="22"/>
        <v>7.77</v>
      </c>
      <c r="N83" s="36">
        <f t="shared" si="29"/>
        <v>1</v>
      </c>
      <c r="O83" s="36">
        <f t="shared" si="24"/>
        <v>0</v>
      </c>
      <c r="P83" s="36">
        <f t="shared" si="25"/>
        <v>1</v>
      </c>
      <c r="Q83" s="36">
        <f t="shared" si="30"/>
        <v>0</v>
      </c>
      <c r="R83" s="36">
        <f t="shared" si="31"/>
        <v>0</v>
      </c>
    </row>
    <row r="84" spans="1:18" ht="20.100000000000001" customHeight="1">
      <c r="A84" s="29">
        <v>16</v>
      </c>
      <c r="B84" s="29">
        <f t="shared" si="28"/>
        <v>72</v>
      </c>
      <c r="C84" s="29" t="s">
        <v>49</v>
      </c>
      <c r="D84" s="30" t="s">
        <v>102</v>
      </c>
      <c r="E84" s="29"/>
      <c r="F84" s="30"/>
      <c r="G84" s="29" t="s">
        <v>29</v>
      </c>
      <c r="H84" s="31">
        <v>9.2899999999999991</v>
      </c>
      <c r="I84" s="32">
        <v>8083</v>
      </c>
      <c r="J84" s="33"/>
      <c r="K84" s="34">
        <f t="shared" si="22"/>
        <v>9.2899999999999991</v>
      </c>
      <c r="N84" s="36">
        <f t="shared" si="29"/>
        <v>1</v>
      </c>
      <c r="O84" s="36">
        <f t="shared" si="24"/>
        <v>0</v>
      </c>
      <c r="P84" s="36">
        <f t="shared" si="25"/>
        <v>1</v>
      </c>
      <c r="Q84" s="36">
        <f t="shared" si="30"/>
        <v>0</v>
      </c>
      <c r="R84" s="36">
        <f t="shared" si="31"/>
        <v>0</v>
      </c>
    </row>
    <row r="85" spans="1:18" ht="20.100000000000001" customHeight="1">
      <c r="A85" s="29">
        <v>17</v>
      </c>
      <c r="B85" s="29">
        <f t="shared" si="28"/>
        <v>73</v>
      </c>
      <c r="C85" s="29" t="s">
        <v>49</v>
      </c>
      <c r="D85" s="30" t="s">
        <v>103</v>
      </c>
      <c r="E85" s="29"/>
      <c r="F85" s="30"/>
      <c r="G85" s="29" t="s">
        <v>29</v>
      </c>
      <c r="H85" s="31">
        <v>3.53</v>
      </c>
      <c r="I85" s="32">
        <v>4014</v>
      </c>
      <c r="J85" s="33"/>
      <c r="K85" s="34">
        <f t="shared" si="22"/>
        <v>3.53</v>
      </c>
      <c r="N85" s="36">
        <f t="shared" si="29"/>
        <v>1</v>
      </c>
      <c r="O85" s="36">
        <f t="shared" si="24"/>
        <v>0</v>
      </c>
      <c r="P85" s="36">
        <f t="shared" si="25"/>
        <v>1</v>
      </c>
      <c r="Q85" s="36">
        <f t="shared" si="30"/>
        <v>0</v>
      </c>
      <c r="R85" s="36">
        <f t="shared" si="31"/>
        <v>0</v>
      </c>
    </row>
    <row r="86" spans="1:18" ht="20.100000000000001" customHeight="1">
      <c r="A86" s="29">
        <v>18</v>
      </c>
      <c r="B86" s="29">
        <f t="shared" si="28"/>
        <v>74</v>
      </c>
      <c r="C86" s="29" t="s">
        <v>49</v>
      </c>
      <c r="D86" s="30" t="s">
        <v>104</v>
      </c>
      <c r="E86" s="29"/>
      <c r="F86" s="30"/>
      <c r="G86" s="29" t="s">
        <v>29</v>
      </c>
      <c r="H86" s="31">
        <v>6.92</v>
      </c>
      <c r="I86" s="32">
        <v>5501</v>
      </c>
      <c r="J86" s="33"/>
      <c r="K86" s="34">
        <f t="shared" si="22"/>
        <v>6.92</v>
      </c>
      <c r="N86" s="36">
        <f t="shared" si="29"/>
        <v>1</v>
      </c>
      <c r="O86" s="36">
        <f t="shared" si="24"/>
        <v>0</v>
      </c>
      <c r="P86" s="36">
        <f t="shared" si="25"/>
        <v>1</v>
      </c>
      <c r="Q86" s="36">
        <f t="shared" si="30"/>
        <v>0</v>
      </c>
      <c r="R86" s="36">
        <f t="shared" si="31"/>
        <v>0</v>
      </c>
    </row>
    <row r="87" spans="1:18" ht="20.100000000000001" customHeight="1">
      <c r="A87" s="29">
        <v>19</v>
      </c>
      <c r="B87" s="29">
        <f t="shared" si="28"/>
        <v>75</v>
      </c>
      <c r="C87" s="29" t="s">
        <v>49</v>
      </c>
      <c r="D87" s="30" t="s">
        <v>105</v>
      </c>
      <c r="E87" s="29"/>
      <c r="F87" s="30"/>
      <c r="G87" s="29" t="s">
        <v>29</v>
      </c>
      <c r="H87" s="31">
        <v>4.33</v>
      </c>
      <c r="I87" s="32">
        <v>4714</v>
      </c>
      <c r="J87" s="33"/>
      <c r="K87" s="34">
        <f t="shared" si="22"/>
        <v>4.33</v>
      </c>
      <c r="N87" s="36">
        <f t="shared" si="29"/>
        <v>1</v>
      </c>
      <c r="O87" s="36">
        <f t="shared" si="24"/>
        <v>0</v>
      </c>
      <c r="P87" s="36">
        <f t="shared" si="25"/>
        <v>1</v>
      </c>
      <c r="Q87" s="36">
        <f t="shared" si="30"/>
        <v>0</v>
      </c>
      <c r="R87" s="36">
        <f t="shared" si="31"/>
        <v>0</v>
      </c>
    </row>
    <row r="88" spans="1:18" ht="20.100000000000001" customHeight="1">
      <c r="A88" s="29">
        <v>20</v>
      </c>
      <c r="B88" s="29">
        <f t="shared" si="28"/>
        <v>76</v>
      </c>
      <c r="C88" s="29" t="s">
        <v>49</v>
      </c>
      <c r="D88" s="30" t="s">
        <v>106</v>
      </c>
      <c r="E88" s="29"/>
      <c r="F88" s="30"/>
      <c r="G88" s="29" t="s">
        <v>29</v>
      </c>
      <c r="H88" s="31">
        <v>3.33</v>
      </c>
      <c r="I88" s="32">
        <v>4037</v>
      </c>
      <c r="J88" s="33"/>
      <c r="K88" s="34">
        <f t="shared" si="22"/>
        <v>3.33</v>
      </c>
      <c r="N88" s="36">
        <f t="shared" si="29"/>
        <v>1</v>
      </c>
      <c r="O88" s="36">
        <f t="shared" si="24"/>
        <v>0</v>
      </c>
      <c r="P88" s="36">
        <f t="shared" si="25"/>
        <v>1</v>
      </c>
      <c r="Q88" s="36">
        <f t="shared" si="30"/>
        <v>0</v>
      </c>
      <c r="R88" s="36">
        <f t="shared" si="31"/>
        <v>0</v>
      </c>
    </row>
    <row r="89" spans="1:18" ht="20.100000000000001" customHeight="1">
      <c r="A89" s="29">
        <v>21</v>
      </c>
      <c r="B89" s="29">
        <f t="shared" si="28"/>
        <v>77</v>
      </c>
      <c r="C89" s="29" t="s">
        <v>49</v>
      </c>
      <c r="D89" s="30" t="s">
        <v>107</v>
      </c>
      <c r="E89" s="29"/>
      <c r="F89" s="30"/>
      <c r="G89" s="29" t="s">
        <v>29</v>
      </c>
      <c r="H89" s="31">
        <v>2.92</v>
      </c>
      <c r="I89" s="32">
        <v>8101</v>
      </c>
      <c r="J89" s="33"/>
      <c r="K89" s="34">
        <f t="shared" si="22"/>
        <v>2.92</v>
      </c>
      <c r="N89" s="36">
        <f t="shared" si="29"/>
        <v>1</v>
      </c>
      <c r="O89" s="36">
        <f t="shared" si="24"/>
        <v>0</v>
      </c>
      <c r="P89" s="36">
        <f t="shared" si="25"/>
        <v>1</v>
      </c>
      <c r="Q89" s="36">
        <f t="shared" si="30"/>
        <v>0</v>
      </c>
      <c r="R89" s="36">
        <f t="shared" si="31"/>
        <v>0</v>
      </c>
    </row>
    <row r="90" spans="1:18" ht="20.100000000000001" customHeight="1">
      <c r="A90" s="29">
        <v>22</v>
      </c>
      <c r="B90" s="29">
        <f t="shared" si="28"/>
        <v>78</v>
      </c>
      <c r="C90" s="29" t="s">
        <v>49</v>
      </c>
      <c r="D90" s="30" t="s">
        <v>108</v>
      </c>
      <c r="E90" s="29"/>
      <c r="F90" s="30"/>
      <c r="G90" s="29" t="s">
        <v>29</v>
      </c>
      <c r="H90" s="31">
        <v>3.47</v>
      </c>
      <c r="I90" s="32">
        <v>5136</v>
      </c>
      <c r="J90" s="33"/>
      <c r="K90" s="34">
        <f t="shared" si="22"/>
        <v>3.47</v>
      </c>
      <c r="N90" s="36">
        <f t="shared" si="29"/>
        <v>1</v>
      </c>
      <c r="O90" s="36">
        <f t="shared" si="24"/>
        <v>0</v>
      </c>
      <c r="P90" s="36">
        <f t="shared" si="25"/>
        <v>1</v>
      </c>
      <c r="Q90" s="36">
        <f t="shared" si="30"/>
        <v>0</v>
      </c>
      <c r="R90" s="36">
        <f t="shared" si="31"/>
        <v>0</v>
      </c>
    </row>
    <row r="91" spans="1:18" ht="20.100000000000001" customHeight="1">
      <c r="A91" s="29">
        <v>23</v>
      </c>
      <c r="B91" s="29">
        <f t="shared" si="28"/>
        <v>79</v>
      </c>
      <c r="C91" s="29" t="s">
        <v>49</v>
      </c>
      <c r="D91" s="30" t="s">
        <v>109</v>
      </c>
      <c r="E91" s="29"/>
      <c r="F91" s="30"/>
      <c r="G91" s="29" t="s">
        <v>29</v>
      </c>
      <c r="H91" s="31">
        <v>6.48</v>
      </c>
      <c r="I91" s="32">
        <v>5303</v>
      </c>
      <c r="J91" s="33"/>
      <c r="K91" s="34">
        <f t="shared" si="22"/>
        <v>6.48</v>
      </c>
      <c r="N91" s="36">
        <f t="shared" si="29"/>
        <v>1</v>
      </c>
      <c r="O91" s="36">
        <f t="shared" si="24"/>
        <v>0</v>
      </c>
      <c r="P91" s="36">
        <f t="shared" si="25"/>
        <v>1</v>
      </c>
      <c r="Q91" s="36">
        <f t="shared" si="30"/>
        <v>0</v>
      </c>
      <c r="R91" s="36">
        <f t="shared" si="31"/>
        <v>0</v>
      </c>
    </row>
    <row r="92" spans="1:18" ht="20.100000000000001" customHeight="1">
      <c r="A92" s="29">
        <v>24</v>
      </c>
      <c r="B92" s="29">
        <f t="shared" si="28"/>
        <v>80</v>
      </c>
      <c r="C92" s="29" t="s">
        <v>49</v>
      </c>
      <c r="D92" s="30" t="s">
        <v>110</v>
      </c>
      <c r="E92" s="29"/>
      <c r="F92" s="30"/>
      <c r="G92" s="29" t="s">
        <v>29</v>
      </c>
      <c r="H92" s="31">
        <v>15.14</v>
      </c>
      <c r="I92" s="32">
        <v>6389</v>
      </c>
      <c r="J92" s="33"/>
      <c r="K92" s="34">
        <f t="shared" si="22"/>
        <v>15.14</v>
      </c>
      <c r="N92" s="36">
        <f t="shared" si="29"/>
        <v>0</v>
      </c>
      <c r="O92" s="36">
        <f t="shared" si="24"/>
        <v>0</v>
      </c>
      <c r="P92" s="36">
        <f t="shared" si="25"/>
        <v>0</v>
      </c>
      <c r="Q92" s="36">
        <f t="shared" si="30"/>
        <v>0</v>
      </c>
      <c r="R92" s="36">
        <f t="shared" si="31"/>
        <v>0</v>
      </c>
    </row>
    <row r="93" spans="1:18" ht="20.100000000000001" customHeight="1">
      <c r="A93" s="29">
        <v>25</v>
      </c>
      <c r="B93" s="29">
        <f t="shared" si="28"/>
        <v>81</v>
      </c>
      <c r="C93" s="29" t="s">
        <v>49</v>
      </c>
      <c r="D93" s="30" t="s">
        <v>111</v>
      </c>
      <c r="E93" s="29"/>
      <c r="F93" s="30"/>
      <c r="G93" s="29" t="s">
        <v>29</v>
      </c>
      <c r="H93" s="31">
        <v>5.82</v>
      </c>
      <c r="I93" s="32">
        <v>5340</v>
      </c>
      <c r="J93" s="33"/>
      <c r="K93" s="34">
        <f t="shared" si="22"/>
        <v>5.82</v>
      </c>
      <c r="N93" s="36">
        <f t="shared" si="29"/>
        <v>1</v>
      </c>
      <c r="O93" s="36">
        <f t="shared" si="24"/>
        <v>0</v>
      </c>
      <c r="P93" s="36">
        <f t="shared" si="25"/>
        <v>1</v>
      </c>
      <c r="Q93" s="36">
        <f t="shared" si="30"/>
        <v>0</v>
      </c>
      <c r="R93" s="36">
        <f t="shared" si="31"/>
        <v>0</v>
      </c>
    </row>
    <row r="94" spans="1:18" ht="20.100000000000001" customHeight="1">
      <c r="A94" s="29">
        <v>26</v>
      </c>
      <c r="B94" s="29">
        <f t="shared" si="28"/>
        <v>82</v>
      </c>
      <c r="C94" s="29" t="s">
        <v>49</v>
      </c>
      <c r="D94" s="30" t="s">
        <v>112</v>
      </c>
      <c r="E94" s="29"/>
      <c r="F94" s="30"/>
      <c r="G94" s="29" t="s">
        <v>29</v>
      </c>
      <c r="H94" s="31">
        <v>4.5</v>
      </c>
      <c r="I94" s="32">
        <v>8112</v>
      </c>
      <c r="J94" s="33"/>
      <c r="K94" s="34">
        <f t="shared" si="22"/>
        <v>4.5</v>
      </c>
      <c r="N94" s="36">
        <f t="shared" si="29"/>
        <v>1</v>
      </c>
      <c r="O94" s="36">
        <f t="shared" si="24"/>
        <v>0</v>
      </c>
      <c r="P94" s="36">
        <f t="shared" si="25"/>
        <v>1</v>
      </c>
      <c r="Q94" s="36">
        <f t="shared" si="30"/>
        <v>0</v>
      </c>
      <c r="R94" s="36">
        <f t="shared" si="31"/>
        <v>0</v>
      </c>
    </row>
    <row r="95" spans="1:18" ht="20.100000000000001" customHeight="1">
      <c r="A95" s="29">
        <v>27</v>
      </c>
      <c r="B95" s="29">
        <f t="shared" si="28"/>
        <v>83</v>
      </c>
      <c r="C95" s="29" t="s">
        <v>49</v>
      </c>
      <c r="D95" s="30" t="s">
        <v>113</v>
      </c>
      <c r="E95" s="29"/>
      <c r="F95" s="30"/>
      <c r="G95" s="29" t="s">
        <v>29</v>
      </c>
      <c r="H95" s="31">
        <v>7.58</v>
      </c>
      <c r="I95" s="32">
        <v>6971</v>
      </c>
      <c r="J95" s="33"/>
      <c r="K95" s="34">
        <f t="shared" si="22"/>
        <v>7.58</v>
      </c>
      <c r="N95" s="36">
        <f t="shared" si="29"/>
        <v>1</v>
      </c>
      <c r="O95" s="36">
        <f t="shared" si="24"/>
        <v>0</v>
      </c>
      <c r="P95" s="36">
        <f t="shared" si="25"/>
        <v>1</v>
      </c>
      <c r="Q95" s="36">
        <f t="shared" si="30"/>
        <v>0</v>
      </c>
      <c r="R95" s="36">
        <f t="shared" si="31"/>
        <v>0</v>
      </c>
    </row>
    <row r="96" spans="1:18" ht="20.100000000000001" customHeight="1">
      <c r="A96" s="15" t="s">
        <v>114</v>
      </c>
      <c r="B96" s="43"/>
      <c r="C96" s="44"/>
      <c r="D96" s="26" t="s">
        <v>115</v>
      </c>
      <c r="E96" s="15"/>
      <c r="F96" s="26"/>
      <c r="G96" s="26"/>
      <c r="H96" s="23">
        <f>SUM(H97:H121)</f>
        <v>243.82</v>
      </c>
      <c r="I96" s="24">
        <f>SUM(I97:I121)</f>
        <v>113899</v>
      </c>
      <c r="J96" s="33"/>
      <c r="N96" s="28">
        <f>SUM(N97:N121)</f>
        <v>23</v>
      </c>
      <c r="O96" s="28">
        <f>SUM(O97:O121)</f>
        <v>8</v>
      </c>
      <c r="P96" s="28">
        <f>SUM(P97:P121)</f>
        <v>31</v>
      </c>
      <c r="Q96" s="28">
        <f>SUM(Q97:Q121)</f>
        <v>0</v>
      </c>
      <c r="R96" s="28">
        <f>SUM(R97:R121)</f>
        <v>8</v>
      </c>
    </row>
    <row r="97" spans="1:18" ht="20.100000000000001" customHeight="1">
      <c r="A97" s="29">
        <v>1</v>
      </c>
      <c r="B97" s="29">
        <v>84</v>
      </c>
      <c r="C97" s="29" t="s">
        <v>49</v>
      </c>
      <c r="D97" s="30" t="s">
        <v>116</v>
      </c>
      <c r="E97" s="29"/>
      <c r="F97" s="30"/>
      <c r="G97" s="29" t="s">
        <v>29</v>
      </c>
      <c r="H97" s="31">
        <v>8.15</v>
      </c>
      <c r="I97" s="32">
        <v>5255</v>
      </c>
      <c r="J97" s="33"/>
      <c r="K97" s="34">
        <f t="shared" ref="K97:K121" si="32">ROUND(H97,2)</f>
        <v>8.15</v>
      </c>
      <c r="M97" s="5">
        <v>8.1552000000000007</v>
      </c>
      <c r="N97" s="36">
        <f>IF(H97&gt;=15,0,1)</f>
        <v>1</v>
      </c>
      <c r="O97" s="36">
        <f>IF(I97&gt;=4000,0,1)</f>
        <v>0</v>
      </c>
      <c r="P97" s="36">
        <f t="shared" ref="P97:P121" si="33">N97+O97</f>
        <v>1</v>
      </c>
      <c r="Q97" s="36">
        <f>IF(AND(H97&gt;=30,I97&gt;=8000),1,0)</f>
        <v>0</v>
      </c>
      <c r="R97" s="36">
        <f>IF(AND(H97&lt;15,I97&lt;4000),1,0)</f>
        <v>0</v>
      </c>
    </row>
    <row r="98" spans="1:18" ht="20.100000000000001" customHeight="1">
      <c r="A98" s="29">
        <v>2</v>
      </c>
      <c r="B98" s="29">
        <f t="shared" ref="B98:B121" si="34">B97+1</f>
        <v>85</v>
      </c>
      <c r="C98" s="29" t="s">
        <v>117</v>
      </c>
      <c r="D98" s="30" t="s">
        <v>118</v>
      </c>
      <c r="E98" s="29"/>
      <c r="F98" s="29" t="s">
        <v>29</v>
      </c>
      <c r="G98" s="30"/>
      <c r="H98" s="31">
        <v>48.43</v>
      </c>
      <c r="I98" s="32">
        <v>9212</v>
      </c>
      <c r="J98" s="33"/>
      <c r="K98" s="34">
        <f t="shared" si="32"/>
        <v>48.43</v>
      </c>
      <c r="M98" s="5">
        <v>48.430100000000003</v>
      </c>
      <c r="N98" s="36">
        <f>IF(H98&gt;=25,0,1)</f>
        <v>0</v>
      </c>
      <c r="O98" s="36">
        <f>IF(I98&gt;=2500,0,1)</f>
        <v>0</v>
      </c>
      <c r="P98" s="36">
        <f t="shared" si="33"/>
        <v>0</v>
      </c>
      <c r="Q98" s="36">
        <f>IF(AND(H98&gt;=50,I98&gt;=5000),1,0)</f>
        <v>0</v>
      </c>
      <c r="R98" s="36">
        <f>IF(AND(H98&lt;25,I98&lt;2500),1,0)</f>
        <v>0</v>
      </c>
    </row>
    <row r="99" spans="1:18" ht="20.100000000000001" customHeight="1">
      <c r="A99" s="29">
        <v>3</v>
      </c>
      <c r="B99" s="29">
        <f t="shared" si="34"/>
        <v>86</v>
      </c>
      <c r="C99" s="29" t="s">
        <v>117</v>
      </c>
      <c r="D99" s="30" t="s">
        <v>119</v>
      </c>
      <c r="E99" s="29"/>
      <c r="F99" s="29" t="s">
        <v>29</v>
      </c>
      <c r="G99" s="30"/>
      <c r="H99" s="31">
        <v>8.8699999999999992</v>
      </c>
      <c r="I99" s="32">
        <v>4042</v>
      </c>
      <c r="J99" s="33"/>
      <c r="K99" s="34">
        <f t="shared" si="32"/>
        <v>8.8699999999999992</v>
      </c>
      <c r="M99" s="5">
        <v>8.8670000000000009</v>
      </c>
      <c r="N99" s="36">
        <f>IF(H99&gt;=25,0,1)</f>
        <v>1</v>
      </c>
      <c r="O99" s="36">
        <f>IF(I99&gt;=2500,0,1)</f>
        <v>0</v>
      </c>
      <c r="P99" s="36">
        <f t="shared" si="33"/>
        <v>1</v>
      </c>
      <c r="Q99" s="36">
        <f>IF(AND(H99&gt;=50,I99&gt;=5000),1,0)</f>
        <v>0</v>
      </c>
      <c r="R99" s="36">
        <f>IF(AND(H99&lt;25,I99&lt;2500),1,0)</f>
        <v>0</v>
      </c>
    </row>
    <row r="100" spans="1:18" ht="20.100000000000001" customHeight="1">
      <c r="A100" s="29">
        <v>4</v>
      </c>
      <c r="B100" s="29">
        <f t="shared" si="34"/>
        <v>87</v>
      </c>
      <c r="C100" s="29" t="s">
        <v>117</v>
      </c>
      <c r="D100" s="30" t="s">
        <v>120</v>
      </c>
      <c r="E100" s="29"/>
      <c r="F100" s="29" t="s">
        <v>29</v>
      </c>
      <c r="G100" s="30"/>
      <c r="H100" s="31">
        <v>13.12</v>
      </c>
      <c r="I100" s="32">
        <v>4609</v>
      </c>
      <c r="J100" s="33"/>
      <c r="K100" s="34">
        <f t="shared" si="32"/>
        <v>13.12</v>
      </c>
      <c r="M100" s="5">
        <v>13.120100000000001</v>
      </c>
      <c r="N100" s="36">
        <f>IF(H100&gt;=25,0,1)</f>
        <v>1</v>
      </c>
      <c r="O100" s="36">
        <f>IF(I100&gt;=2500,0,1)</f>
        <v>0</v>
      </c>
      <c r="P100" s="36">
        <f t="shared" si="33"/>
        <v>1</v>
      </c>
      <c r="Q100" s="36">
        <f>IF(AND(H100&gt;=50,I100&gt;=5000),1,0)</f>
        <v>0</v>
      </c>
      <c r="R100" s="36">
        <f>IF(AND(H100&lt;25,I100&lt;2500),1,0)</f>
        <v>0</v>
      </c>
    </row>
    <row r="101" spans="1:18" ht="20.100000000000001" customHeight="1">
      <c r="A101" s="29">
        <v>5</v>
      </c>
      <c r="B101" s="29">
        <f t="shared" si="34"/>
        <v>88</v>
      </c>
      <c r="C101" s="29" t="s">
        <v>117</v>
      </c>
      <c r="D101" s="30" t="s">
        <v>121</v>
      </c>
      <c r="E101" s="29"/>
      <c r="F101" s="29" t="s">
        <v>29</v>
      </c>
      <c r="G101" s="30"/>
      <c r="H101" s="31">
        <v>18.170000000000002</v>
      </c>
      <c r="I101" s="32">
        <v>6128</v>
      </c>
      <c r="J101" s="33"/>
      <c r="K101" s="34">
        <f t="shared" si="32"/>
        <v>18.170000000000002</v>
      </c>
      <c r="M101" s="5">
        <v>18.1724</v>
      </c>
      <c r="N101" s="36">
        <f>IF(H101&gt;=25,0,1)</f>
        <v>1</v>
      </c>
      <c r="O101" s="36">
        <f>IF(I101&gt;=2500,0,1)</f>
        <v>0</v>
      </c>
      <c r="P101" s="36">
        <f t="shared" si="33"/>
        <v>1</v>
      </c>
      <c r="Q101" s="36">
        <f>IF(AND(H101&gt;=50,I101&gt;=5000),1,0)</f>
        <v>0</v>
      </c>
      <c r="R101" s="36">
        <f>IF(AND(H101&lt;25,I101&lt;2500),1,0)</f>
        <v>0</v>
      </c>
    </row>
    <row r="102" spans="1:18" ht="20.100000000000001" customHeight="1">
      <c r="A102" s="29">
        <v>6</v>
      </c>
      <c r="B102" s="29">
        <f t="shared" si="34"/>
        <v>89</v>
      </c>
      <c r="C102" s="29" t="s">
        <v>49</v>
      </c>
      <c r="D102" s="30" t="s">
        <v>122</v>
      </c>
      <c r="E102" s="29">
        <v>1</v>
      </c>
      <c r="F102" s="30"/>
      <c r="G102" s="29" t="s">
        <v>29</v>
      </c>
      <c r="H102" s="31">
        <v>3.45</v>
      </c>
      <c r="I102" s="32">
        <v>3328</v>
      </c>
      <c r="J102" s="42"/>
      <c r="K102" s="34">
        <f t="shared" si="32"/>
        <v>3.45</v>
      </c>
      <c r="M102" s="5">
        <v>3.452</v>
      </c>
      <c r="N102" s="36">
        <f t="shared" ref="N102:N116" si="35">IF(H102&gt;=15,0,1)</f>
        <v>1</v>
      </c>
      <c r="O102" s="36">
        <f t="shared" ref="O102:O118" si="36">IF(I102&gt;=4000,0,1)</f>
        <v>1</v>
      </c>
      <c r="P102" s="36">
        <f t="shared" si="33"/>
        <v>2</v>
      </c>
      <c r="Q102" s="36">
        <f t="shared" ref="Q102:Q116" si="37">IF(AND(H102&gt;=30,I102&gt;=8000),1,0)</f>
        <v>0</v>
      </c>
      <c r="R102" s="36">
        <f t="shared" ref="R102:R116" si="38">IF(AND(H102&lt;15,I102&lt;4000),1,0)</f>
        <v>1</v>
      </c>
    </row>
    <row r="103" spans="1:18" ht="20.100000000000001" customHeight="1">
      <c r="A103" s="29">
        <v>7</v>
      </c>
      <c r="B103" s="29">
        <f t="shared" si="34"/>
        <v>90</v>
      </c>
      <c r="C103" s="29" t="s">
        <v>49</v>
      </c>
      <c r="D103" s="30" t="s">
        <v>123</v>
      </c>
      <c r="E103" s="29"/>
      <c r="F103" s="30"/>
      <c r="G103" s="29" t="s">
        <v>29</v>
      </c>
      <c r="H103" s="31">
        <v>9.19</v>
      </c>
      <c r="I103" s="32">
        <v>5755</v>
      </c>
      <c r="J103" s="33"/>
      <c r="K103" s="34">
        <f t="shared" si="32"/>
        <v>9.19</v>
      </c>
      <c r="M103" s="5">
        <v>9.1854999999999993</v>
      </c>
      <c r="N103" s="36">
        <f t="shared" si="35"/>
        <v>1</v>
      </c>
      <c r="O103" s="36">
        <f t="shared" si="36"/>
        <v>0</v>
      </c>
      <c r="P103" s="36">
        <f t="shared" si="33"/>
        <v>1</v>
      </c>
      <c r="Q103" s="36">
        <f t="shared" si="37"/>
        <v>0</v>
      </c>
      <c r="R103" s="36">
        <f t="shared" si="38"/>
        <v>0</v>
      </c>
    </row>
    <row r="104" spans="1:18" ht="20.100000000000001" customHeight="1">
      <c r="A104" s="29">
        <v>8</v>
      </c>
      <c r="B104" s="29">
        <f t="shared" si="34"/>
        <v>91</v>
      </c>
      <c r="C104" s="29" t="s">
        <v>49</v>
      </c>
      <c r="D104" s="30" t="s">
        <v>124</v>
      </c>
      <c r="E104" s="29">
        <v>1</v>
      </c>
      <c r="F104" s="30"/>
      <c r="G104" s="29" t="s">
        <v>29</v>
      </c>
      <c r="H104" s="31">
        <v>4.8899999999999997</v>
      </c>
      <c r="I104" s="32">
        <v>3187</v>
      </c>
      <c r="J104" s="42"/>
      <c r="K104" s="34">
        <f t="shared" si="32"/>
        <v>4.8899999999999997</v>
      </c>
      <c r="M104" s="5">
        <v>4.8907999999999996</v>
      </c>
      <c r="N104" s="36">
        <f t="shared" si="35"/>
        <v>1</v>
      </c>
      <c r="O104" s="36">
        <f t="shared" si="36"/>
        <v>1</v>
      </c>
      <c r="P104" s="36">
        <f t="shared" si="33"/>
        <v>2</v>
      </c>
      <c r="Q104" s="36">
        <f t="shared" si="37"/>
        <v>0</v>
      </c>
      <c r="R104" s="36">
        <f t="shared" si="38"/>
        <v>1</v>
      </c>
    </row>
    <row r="105" spans="1:18" ht="20.100000000000001" customHeight="1">
      <c r="A105" s="29">
        <v>9</v>
      </c>
      <c r="B105" s="29">
        <f t="shared" si="34"/>
        <v>92</v>
      </c>
      <c r="C105" s="29" t="s">
        <v>49</v>
      </c>
      <c r="D105" s="30" t="s">
        <v>125</v>
      </c>
      <c r="E105" s="29">
        <v>1</v>
      </c>
      <c r="F105" s="30"/>
      <c r="G105" s="29" t="s">
        <v>29</v>
      </c>
      <c r="H105" s="31">
        <v>6.8</v>
      </c>
      <c r="I105" s="32">
        <v>3874</v>
      </c>
      <c r="J105" s="33"/>
      <c r="K105" s="34">
        <f t="shared" si="32"/>
        <v>6.8</v>
      </c>
      <c r="M105" s="5">
        <v>6.8029999999999999</v>
      </c>
      <c r="N105" s="36">
        <f t="shared" si="35"/>
        <v>1</v>
      </c>
      <c r="O105" s="36">
        <f t="shared" si="36"/>
        <v>1</v>
      </c>
      <c r="P105" s="36">
        <f t="shared" si="33"/>
        <v>2</v>
      </c>
      <c r="Q105" s="36">
        <f t="shared" si="37"/>
        <v>0</v>
      </c>
      <c r="R105" s="36">
        <f t="shared" si="38"/>
        <v>1</v>
      </c>
    </row>
    <row r="106" spans="1:18" ht="20.100000000000001" customHeight="1">
      <c r="A106" s="29">
        <v>10</v>
      </c>
      <c r="B106" s="29">
        <f t="shared" si="34"/>
        <v>93</v>
      </c>
      <c r="C106" s="29" t="s">
        <v>49</v>
      </c>
      <c r="D106" s="30" t="s">
        <v>126</v>
      </c>
      <c r="E106" s="29">
        <v>1</v>
      </c>
      <c r="F106" s="30"/>
      <c r="G106" s="29" t="s">
        <v>29</v>
      </c>
      <c r="H106" s="31">
        <v>4.99</v>
      </c>
      <c r="I106" s="32">
        <v>2655</v>
      </c>
      <c r="J106" s="42"/>
      <c r="K106" s="34">
        <f t="shared" si="32"/>
        <v>4.99</v>
      </c>
      <c r="M106" s="5">
        <v>4.992</v>
      </c>
      <c r="N106" s="36">
        <f t="shared" si="35"/>
        <v>1</v>
      </c>
      <c r="O106" s="36">
        <f t="shared" si="36"/>
        <v>1</v>
      </c>
      <c r="P106" s="36">
        <f t="shared" si="33"/>
        <v>2</v>
      </c>
      <c r="Q106" s="36">
        <f t="shared" si="37"/>
        <v>0</v>
      </c>
      <c r="R106" s="36">
        <f t="shared" si="38"/>
        <v>1</v>
      </c>
    </row>
    <row r="107" spans="1:18" ht="20.100000000000001" customHeight="1">
      <c r="A107" s="29">
        <v>11</v>
      </c>
      <c r="B107" s="29">
        <f t="shared" si="34"/>
        <v>94</v>
      </c>
      <c r="C107" s="29" t="s">
        <v>49</v>
      </c>
      <c r="D107" s="30" t="s">
        <v>127</v>
      </c>
      <c r="E107" s="29"/>
      <c r="F107" s="30"/>
      <c r="G107" s="29" t="s">
        <v>29</v>
      </c>
      <c r="H107" s="31">
        <v>17.2</v>
      </c>
      <c r="I107" s="32">
        <v>7258</v>
      </c>
      <c r="J107" s="33"/>
      <c r="K107" s="34">
        <f t="shared" si="32"/>
        <v>17.2</v>
      </c>
      <c r="M107" s="5">
        <v>17.197299999999998</v>
      </c>
      <c r="N107" s="36">
        <f t="shared" si="35"/>
        <v>0</v>
      </c>
      <c r="O107" s="36">
        <f t="shared" si="36"/>
        <v>0</v>
      </c>
      <c r="P107" s="36">
        <f t="shared" si="33"/>
        <v>0</v>
      </c>
      <c r="Q107" s="36">
        <f t="shared" si="37"/>
        <v>0</v>
      </c>
      <c r="R107" s="36">
        <f t="shared" si="38"/>
        <v>0</v>
      </c>
    </row>
    <row r="108" spans="1:18" ht="20.100000000000001" customHeight="1">
      <c r="A108" s="29">
        <v>12</v>
      </c>
      <c r="B108" s="29">
        <f t="shared" si="34"/>
        <v>95</v>
      </c>
      <c r="C108" s="29" t="s">
        <v>49</v>
      </c>
      <c r="D108" s="30" t="s">
        <v>128</v>
      </c>
      <c r="E108" s="29">
        <v>1</v>
      </c>
      <c r="F108" s="30"/>
      <c r="G108" s="29" t="s">
        <v>29</v>
      </c>
      <c r="H108" s="31">
        <v>3.09</v>
      </c>
      <c r="I108" s="32">
        <v>2685</v>
      </c>
      <c r="J108" s="42"/>
      <c r="K108" s="34">
        <f t="shared" si="32"/>
        <v>3.09</v>
      </c>
      <c r="M108" s="5">
        <v>3.0918000000000001</v>
      </c>
      <c r="N108" s="36">
        <f t="shared" si="35"/>
        <v>1</v>
      </c>
      <c r="O108" s="36">
        <f t="shared" si="36"/>
        <v>1</v>
      </c>
      <c r="P108" s="36">
        <f t="shared" si="33"/>
        <v>2</v>
      </c>
      <c r="Q108" s="36">
        <f t="shared" si="37"/>
        <v>0</v>
      </c>
      <c r="R108" s="36">
        <f t="shared" si="38"/>
        <v>1</v>
      </c>
    </row>
    <row r="109" spans="1:18" ht="20.100000000000001" customHeight="1">
      <c r="A109" s="29">
        <v>13</v>
      </c>
      <c r="B109" s="29">
        <f t="shared" si="34"/>
        <v>96</v>
      </c>
      <c r="C109" s="29" t="s">
        <v>49</v>
      </c>
      <c r="D109" s="30" t="s">
        <v>129</v>
      </c>
      <c r="E109" s="29"/>
      <c r="F109" s="30"/>
      <c r="G109" s="29" t="s">
        <v>29</v>
      </c>
      <c r="H109" s="31">
        <v>5.03</v>
      </c>
      <c r="I109" s="32">
        <v>4186</v>
      </c>
      <c r="J109" s="33"/>
      <c r="K109" s="34">
        <f t="shared" si="32"/>
        <v>5.03</v>
      </c>
      <c r="M109" s="5">
        <v>5.0251999999999999</v>
      </c>
      <c r="N109" s="36">
        <f t="shared" si="35"/>
        <v>1</v>
      </c>
      <c r="O109" s="36">
        <f t="shared" si="36"/>
        <v>0</v>
      </c>
      <c r="P109" s="36">
        <f t="shared" si="33"/>
        <v>1</v>
      </c>
      <c r="Q109" s="36">
        <f t="shared" si="37"/>
        <v>0</v>
      </c>
      <c r="R109" s="36">
        <f t="shared" si="38"/>
        <v>0</v>
      </c>
    </row>
    <row r="110" spans="1:18" ht="20.100000000000001" customHeight="1">
      <c r="A110" s="29">
        <v>14</v>
      </c>
      <c r="B110" s="29">
        <f t="shared" si="34"/>
        <v>97</v>
      </c>
      <c r="C110" s="29" t="s">
        <v>49</v>
      </c>
      <c r="D110" s="30" t="s">
        <v>130</v>
      </c>
      <c r="E110" s="29">
        <v>1</v>
      </c>
      <c r="F110" s="30"/>
      <c r="G110" s="29" t="s">
        <v>29</v>
      </c>
      <c r="H110" s="31">
        <v>2.93</v>
      </c>
      <c r="I110" s="32">
        <v>1560</v>
      </c>
      <c r="J110" s="42"/>
      <c r="K110" s="34">
        <f t="shared" si="32"/>
        <v>2.93</v>
      </c>
      <c r="M110" s="5">
        <v>2.9348999999999998</v>
      </c>
      <c r="N110" s="36">
        <f t="shared" si="35"/>
        <v>1</v>
      </c>
      <c r="O110" s="36">
        <f t="shared" si="36"/>
        <v>1</v>
      </c>
      <c r="P110" s="36">
        <f t="shared" si="33"/>
        <v>2</v>
      </c>
      <c r="Q110" s="36">
        <f t="shared" si="37"/>
        <v>0</v>
      </c>
      <c r="R110" s="36">
        <f t="shared" si="38"/>
        <v>1</v>
      </c>
    </row>
    <row r="111" spans="1:18" ht="20.100000000000001" customHeight="1">
      <c r="A111" s="29">
        <v>15</v>
      </c>
      <c r="B111" s="29">
        <f t="shared" si="34"/>
        <v>98</v>
      </c>
      <c r="C111" s="29" t="s">
        <v>49</v>
      </c>
      <c r="D111" s="30" t="s">
        <v>131</v>
      </c>
      <c r="E111" s="29"/>
      <c r="F111" s="30"/>
      <c r="G111" s="29" t="s">
        <v>29</v>
      </c>
      <c r="H111" s="31">
        <v>6</v>
      </c>
      <c r="I111" s="32">
        <v>4007</v>
      </c>
      <c r="J111" s="33"/>
      <c r="K111" s="34">
        <f t="shared" si="32"/>
        <v>6</v>
      </c>
      <c r="M111" s="5">
        <v>6.0021000000000004</v>
      </c>
      <c r="N111" s="36">
        <f t="shared" si="35"/>
        <v>1</v>
      </c>
      <c r="O111" s="36">
        <f t="shared" si="36"/>
        <v>0</v>
      </c>
      <c r="P111" s="36">
        <f t="shared" si="33"/>
        <v>1</v>
      </c>
      <c r="Q111" s="36">
        <f t="shared" si="37"/>
        <v>0</v>
      </c>
      <c r="R111" s="36">
        <f t="shared" si="38"/>
        <v>0</v>
      </c>
    </row>
    <row r="112" spans="1:18" ht="20.100000000000001" customHeight="1">
      <c r="A112" s="29">
        <v>16</v>
      </c>
      <c r="B112" s="29">
        <f t="shared" si="34"/>
        <v>99</v>
      </c>
      <c r="C112" s="29" t="s">
        <v>49</v>
      </c>
      <c r="D112" s="30" t="s">
        <v>132</v>
      </c>
      <c r="E112" s="29"/>
      <c r="F112" s="30"/>
      <c r="G112" s="29" t="s">
        <v>29</v>
      </c>
      <c r="H112" s="31">
        <v>6.87</v>
      </c>
      <c r="I112" s="32">
        <v>4005</v>
      </c>
      <c r="J112" s="33"/>
      <c r="K112" s="34">
        <f t="shared" si="32"/>
        <v>6.87</v>
      </c>
      <c r="M112" s="5">
        <v>6.8734000000000002</v>
      </c>
      <c r="N112" s="36">
        <f t="shared" si="35"/>
        <v>1</v>
      </c>
      <c r="O112" s="36">
        <f t="shared" si="36"/>
        <v>0</v>
      </c>
      <c r="P112" s="36">
        <f t="shared" si="33"/>
        <v>1</v>
      </c>
      <c r="Q112" s="36">
        <f t="shared" si="37"/>
        <v>0</v>
      </c>
      <c r="R112" s="36">
        <f t="shared" si="38"/>
        <v>0</v>
      </c>
    </row>
    <row r="113" spans="1:18" ht="20.100000000000001" customHeight="1">
      <c r="A113" s="29">
        <v>17</v>
      </c>
      <c r="B113" s="29">
        <f t="shared" si="34"/>
        <v>100</v>
      </c>
      <c r="C113" s="29" t="s">
        <v>49</v>
      </c>
      <c r="D113" s="30" t="s">
        <v>133</v>
      </c>
      <c r="E113" s="29"/>
      <c r="F113" s="30"/>
      <c r="G113" s="29" t="s">
        <v>29</v>
      </c>
      <c r="H113" s="31">
        <v>6.47</v>
      </c>
      <c r="I113" s="32">
        <v>4514</v>
      </c>
      <c r="J113" s="33"/>
      <c r="K113" s="34">
        <f t="shared" si="32"/>
        <v>6.47</v>
      </c>
      <c r="M113" s="5">
        <v>6.4688999999999997</v>
      </c>
      <c r="N113" s="36">
        <f t="shared" si="35"/>
        <v>1</v>
      </c>
      <c r="O113" s="36">
        <f t="shared" si="36"/>
        <v>0</v>
      </c>
      <c r="P113" s="36">
        <f t="shared" si="33"/>
        <v>1</v>
      </c>
      <c r="Q113" s="36">
        <f t="shared" si="37"/>
        <v>0</v>
      </c>
      <c r="R113" s="36">
        <f t="shared" si="38"/>
        <v>0</v>
      </c>
    </row>
    <row r="114" spans="1:18" ht="20.100000000000001" customHeight="1">
      <c r="A114" s="29">
        <v>18</v>
      </c>
      <c r="B114" s="29">
        <f t="shared" si="34"/>
        <v>101</v>
      </c>
      <c r="C114" s="29" t="s">
        <v>49</v>
      </c>
      <c r="D114" s="30" t="s">
        <v>134</v>
      </c>
      <c r="E114" s="29">
        <v>1</v>
      </c>
      <c r="F114" s="30"/>
      <c r="G114" s="29" t="s">
        <v>29</v>
      </c>
      <c r="H114" s="31">
        <v>6.51</v>
      </c>
      <c r="I114" s="32">
        <v>4218</v>
      </c>
      <c r="J114" s="33"/>
      <c r="K114" s="34">
        <f t="shared" si="32"/>
        <v>6.51</v>
      </c>
      <c r="M114" s="5">
        <v>6.5053000000000001</v>
      </c>
      <c r="N114" s="36">
        <f t="shared" si="35"/>
        <v>1</v>
      </c>
      <c r="O114" s="36">
        <f t="shared" si="36"/>
        <v>0</v>
      </c>
      <c r="P114" s="36">
        <f t="shared" si="33"/>
        <v>1</v>
      </c>
      <c r="Q114" s="36">
        <f t="shared" si="37"/>
        <v>0</v>
      </c>
      <c r="R114" s="36">
        <f t="shared" si="38"/>
        <v>0</v>
      </c>
    </row>
    <row r="115" spans="1:18" ht="20.100000000000001" customHeight="1">
      <c r="A115" s="29">
        <v>19</v>
      </c>
      <c r="B115" s="29">
        <f t="shared" si="34"/>
        <v>102</v>
      </c>
      <c r="C115" s="29" t="s">
        <v>49</v>
      </c>
      <c r="D115" s="30" t="s">
        <v>135</v>
      </c>
      <c r="E115" s="29">
        <v>1</v>
      </c>
      <c r="F115" s="30"/>
      <c r="G115" s="29" t="s">
        <v>29</v>
      </c>
      <c r="H115" s="31">
        <v>6.32</v>
      </c>
      <c r="I115" s="32">
        <v>3759</v>
      </c>
      <c r="J115" s="33"/>
      <c r="K115" s="34">
        <f t="shared" si="32"/>
        <v>6.32</v>
      </c>
      <c r="M115" s="5">
        <v>6.3171999999999997</v>
      </c>
      <c r="N115" s="36">
        <f t="shared" si="35"/>
        <v>1</v>
      </c>
      <c r="O115" s="36">
        <f t="shared" si="36"/>
        <v>1</v>
      </c>
      <c r="P115" s="36">
        <f t="shared" si="33"/>
        <v>2</v>
      </c>
      <c r="Q115" s="36">
        <f t="shared" si="37"/>
        <v>0</v>
      </c>
      <c r="R115" s="36">
        <f t="shared" si="38"/>
        <v>1</v>
      </c>
    </row>
    <row r="116" spans="1:18" ht="20.100000000000001" customHeight="1">
      <c r="A116" s="29">
        <v>20</v>
      </c>
      <c r="B116" s="29">
        <f t="shared" si="34"/>
        <v>103</v>
      </c>
      <c r="C116" s="29" t="s">
        <v>49</v>
      </c>
      <c r="D116" s="30" t="s">
        <v>136</v>
      </c>
      <c r="E116" s="29">
        <v>1</v>
      </c>
      <c r="F116" s="30"/>
      <c r="G116" s="29" t="s">
        <v>29</v>
      </c>
      <c r="H116" s="31">
        <v>3.08</v>
      </c>
      <c r="I116" s="32">
        <v>2631</v>
      </c>
      <c r="J116" s="42"/>
      <c r="K116" s="34">
        <f t="shared" si="32"/>
        <v>3.08</v>
      </c>
      <c r="M116" s="5">
        <v>3.0836000000000001</v>
      </c>
      <c r="N116" s="36">
        <f t="shared" si="35"/>
        <v>1</v>
      </c>
      <c r="O116" s="36">
        <f t="shared" si="36"/>
        <v>1</v>
      </c>
      <c r="P116" s="36">
        <f t="shared" si="33"/>
        <v>2</v>
      </c>
      <c r="Q116" s="36">
        <f t="shared" si="37"/>
        <v>0</v>
      </c>
      <c r="R116" s="36">
        <f t="shared" si="38"/>
        <v>1</v>
      </c>
    </row>
    <row r="117" spans="1:18" ht="20.100000000000001" customHeight="1">
      <c r="A117" s="29">
        <v>21</v>
      </c>
      <c r="B117" s="29">
        <f t="shared" si="34"/>
        <v>104</v>
      </c>
      <c r="C117" s="29" t="s">
        <v>2</v>
      </c>
      <c r="D117" s="30" t="s">
        <v>137</v>
      </c>
      <c r="E117" s="29">
        <v>1</v>
      </c>
      <c r="F117" s="30"/>
      <c r="G117" s="29" t="s">
        <v>29</v>
      </c>
      <c r="H117" s="31">
        <v>2.0299999999999998</v>
      </c>
      <c r="I117" s="32">
        <v>6565</v>
      </c>
      <c r="J117" s="33"/>
      <c r="K117" s="34">
        <f t="shared" si="32"/>
        <v>2.0299999999999998</v>
      </c>
      <c r="M117" s="5">
        <v>2.0348000000000002</v>
      </c>
      <c r="N117" s="36">
        <f>IF(H117&gt;=7,0,1)</f>
        <v>1</v>
      </c>
      <c r="O117" s="36">
        <f t="shared" si="36"/>
        <v>0</v>
      </c>
      <c r="P117" s="36">
        <f t="shared" si="33"/>
        <v>1</v>
      </c>
      <c r="Q117" s="36">
        <f>IF(AND(H117&gt;=14,I117&gt;=8000),1,0)</f>
        <v>0</v>
      </c>
      <c r="R117" s="36">
        <f>IF(AND(H117&lt;7,I117&lt;4000),1,0)</f>
        <v>0</v>
      </c>
    </row>
    <row r="118" spans="1:18" ht="20.100000000000001" customHeight="1">
      <c r="A118" s="29">
        <v>22</v>
      </c>
      <c r="B118" s="29">
        <f t="shared" si="34"/>
        <v>105</v>
      </c>
      <c r="C118" s="29" t="s">
        <v>49</v>
      </c>
      <c r="D118" s="30" t="s">
        <v>138</v>
      </c>
      <c r="E118" s="29"/>
      <c r="F118" s="30"/>
      <c r="G118" s="29" t="s">
        <v>29</v>
      </c>
      <c r="H118" s="31">
        <v>4.12</v>
      </c>
      <c r="I118" s="32">
        <v>4003</v>
      </c>
      <c r="J118" s="33"/>
      <c r="K118" s="34">
        <f t="shared" si="32"/>
        <v>4.12</v>
      </c>
      <c r="M118" s="5">
        <v>4.1173000000000002</v>
      </c>
      <c r="N118" s="36">
        <f>IF(H118&gt;=15,0,1)</f>
        <v>1</v>
      </c>
      <c r="O118" s="36">
        <f t="shared" si="36"/>
        <v>0</v>
      </c>
      <c r="P118" s="36">
        <f t="shared" si="33"/>
        <v>1</v>
      </c>
      <c r="Q118" s="36">
        <f>IF(AND(H118&gt;=30,I118&gt;=8000),1,0)</f>
        <v>0</v>
      </c>
      <c r="R118" s="36">
        <f>IF(AND(H118&lt;15,I118&lt;4000),1,0)</f>
        <v>0</v>
      </c>
    </row>
    <row r="119" spans="1:18" ht="20.100000000000001" customHeight="1">
      <c r="A119" s="29">
        <v>23</v>
      </c>
      <c r="B119" s="29">
        <f t="shared" si="34"/>
        <v>106</v>
      </c>
      <c r="C119" s="29" t="s">
        <v>117</v>
      </c>
      <c r="D119" s="30" t="s">
        <v>139</v>
      </c>
      <c r="E119" s="29"/>
      <c r="F119" s="29" t="s">
        <v>29</v>
      </c>
      <c r="G119" s="30"/>
      <c r="H119" s="31">
        <v>10.039999999999999</v>
      </c>
      <c r="I119" s="32">
        <v>4004</v>
      </c>
      <c r="J119" s="33"/>
      <c r="K119" s="34">
        <f t="shared" si="32"/>
        <v>10.039999999999999</v>
      </c>
      <c r="M119" s="5">
        <v>10.035399999999999</v>
      </c>
      <c r="N119" s="36">
        <f>IF(H119&gt;=25,0,1)</f>
        <v>1</v>
      </c>
      <c r="O119" s="36">
        <f>IF(I119&gt;=2500,0,1)</f>
        <v>0</v>
      </c>
      <c r="P119" s="36">
        <f t="shared" si="33"/>
        <v>1</v>
      </c>
      <c r="Q119" s="36">
        <f>IF(AND(H119&gt;=50,I119&gt;=5000),1,0)</f>
        <v>0</v>
      </c>
      <c r="R119" s="36">
        <f>IF(AND(H119&lt;25,I119&lt;2500),1,0)</f>
        <v>0</v>
      </c>
    </row>
    <row r="120" spans="1:18" ht="20.100000000000001" customHeight="1">
      <c r="A120" s="29">
        <v>24</v>
      </c>
      <c r="B120" s="29">
        <f t="shared" si="34"/>
        <v>107</v>
      </c>
      <c r="C120" s="29" t="s">
        <v>117</v>
      </c>
      <c r="D120" s="30" t="s">
        <v>140</v>
      </c>
      <c r="E120" s="29"/>
      <c r="F120" s="29" t="s">
        <v>29</v>
      </c>
      <c r="G120" s="30"/>
      <c r="H120" s="31">
        <v>13.99</v>
      </c>
      <c r="I120" s="32">
        <v>4356</v>
      </c>
      <c r="J120" s="33"/>
      <c r="K120" s="34">
        <f t="shared" si="32"/>
        <v>13.99</v>
      </c>
      <c r="M120" s="5">
        <v>13.985200000000001</v>
      </c>
      <c r="N120" s="36">
        <f>IF(H120&gt;=25,0,1)</f>
        <v>1</v>
      </c>
      <c r="O120" s="36">
        <f>IF(I120&gt;=2500,0,1)</f>
        <v>0</v>
      </c>
      <c r="P120" s="36">
        <f t="shared" si="33"/>
        <v>1</v>
      </c>
      <c r="Q120" s="36">
        <f>IF(AND(H120&gt;=50,I120&gt;=5000),1,0)</f>
        <v>0</v>
      </c>
      <c r="R120" s="36">
        <f>IF(AND(H120&lt;25,I120&lt;2500),1,0)</f>
        <v>0</v>
      </c>
    </row>
    <row r="121" spans="1:18" ht="20.100000000000001" customHeight="1">
      <c r="A121" s="29">
        <v>25</v>
      </c>
      <c r="B121" s="29">
        <f t="shared" si="34"/>
        <v>108</v>
      </c>
      <c r="C121" s="29" t="s">
        <v>117</v>
      </c>
      <c r="D121" s="30" t="s">
        <v>141</v>
      </c>
      <c r="E121" s="29"/>
      <c r="F121" s="29" t="s">
        <v>29</v>
      </c>
      <c r="G121" s="30"/>
      <c r="H121" s="31">
        <v>24.08</v>
      </c>
      <c r="I121" s="32">
        <v>8103</v>
      </c>
      <c r="J121" s="33"/>
      <c r="K121" s="34">
        <f t="shared" si="32"/>
        <v>24.08</v>
      </c>
      <c r="M121" s="5">
        <v>24.076499999999999</v>
      </c>
      <c r="N121" s="36">
        <f>IF(H121&gt;=25,0,1)</f>
        <v>1</v>
      </c>
      <c r="O121" s="36">
        <f>IF(I121&gt;=2500,0,1)</f>
        <v>0</v>
      </c>
      <c r="P121" s="36">
        <f t="shared" si="33"/>
        <v>1</v>
      </c>
      <c r="Q121" s="36">
        <f>IF(AND(H121&gt;=50,I121&gt;=5000),1,0)</f>
        <v>0</v>
      </c>
      <c r="R121" s="36">
        <f>IF(AND(H121&lt;25,I121&lt;2500),1,0)</f>
        <v>0</v>
      </c>
    </row>
    <row r="122" spans="1:18" ht="20.100000000000001" customHeight="1">
      <c r="A122" s="15" t="s">
        <v>142</v>
      </c>
      <c r="B122" s="15"/>
      <c r="C122" s="29"/>
      <c r="D122" s="26" t="s">
        <v>143</v>
      </c>
      <c r="E122" s="15"/>
      <c r="F122" s="26"/>
      <c r="G122" s="26"/>
      <c r="H122" s="23">
        <f>SUM(H123:H149)</f>
        <v>143.71</v>
      </c>
      <c r="I122" s="24">
        <f>SUM(I123:I149)</f>
        <v>170384</v>
      </c>
      <c r="J122" s="33"/>
      <c r="N122" s="28">
        <f>SUM(N123:N149)</f>
        <v>27</v>
      </c>
      <c r="O122" s="28">
        <f>SUM(O123:O149)</f>
        <v>4</v>
      </c>
      <c r="P122" s="28">
        <f>SUM(P123:P149)</f>
        <v>31</v>
      </c>
      <c r="Q122" s="28">
        <f>SUM(Q123:Q149)</f>
        <v>0</v>
      </c>
      <c r="R122" s="28">
        <f>SUM(R123:R149)</f>
        <v>4</v>
      </c>
    </row>
    <row r="123" spans="1:18" ht="20.100000000000001" customHeight="1">
      <c r="A123" s="29">
        <v>1</v>
      </c>
      <c r="B123" s="29">
        <v>109</v>
      </c>
      <c r="C123" s="29" t="s">
        <v>49</v>
      </c>
      <c r="D123" s="30" t="s">
        <v>144</v>
      </c>
      <c r="E123" s="29">
        <v>1</v>
      </c>
      <c r="F123" s="30"/>
      <c r="G123" s="29" t="s">
        <v>29</v>
      </c>
      <c r="H123" s="31">
        <v>6.73</v>
      </c>
      <c r="I123" s="32">
        <v>3130</v>
      </c>
      <c r="J123" s="42"/>
      <c r="K123" s="34">
        <f t="shared" ref="K123:K149" si="39">ROUND(H123,2)</f>
        <v>6.73</v>
      </c>
      <c r="M123" s="5">
        <v>6.7331000000000003</v>
      </c>
      <c r="N123" s="36">
        <f t="shared" ref="N123:N138" si="40">IF(H123&gt;=15,0,1)</f>
        <v>1</v>
      </c>
      <c r="O123" s="36">
        <f t="shared" ref="O123:O149" si="41">IF(I123&gt;=4000,0,1)</f>
        <v>1</v>
      </c>
      <c r="P123" s="36">
        <f t="shared" ref="P123:P149" si="42">N123+O123</f>
        <v>2</v>
      </c>
      <c r="Q123" s="36">
        <f t="shared" ref="Q123:Q138" si="43">IF(AND(H123&gt;=30,I123&gt;=8000),1,0)</f>
        <v>0</v>
      </c>
      <c r="R123" s="36">
        <f t="shared" ref="R123:R138" si="44">IF(AND(H123&lt;15,I123&lt;4000),1,0)</f>
        <v>1</v>
      </c>
    </row>
    <row r="124" spans="1:18" ht="20.100000000000001" customHeight="1">
      <c r="A124" s="29">
        <v>2</v>
      </c>
      <c r="B124" s="29">
        <f t="shared" ref="B124:B149" si="45">B123+1</f>
        <v>110</v>
      </c>
      <c r="C124" s="29" t="s">
        <v>49</v>
      </c>
      <c r="D124" s="30" t="s">
        <v>145</v>
      </c>
      <c r="E124" s="29">
        <v>1</v>
      </c>
      <c r="F124" s="30"/>
      <c r="G124" s="29" t="s">
        <v>29</v>
      </c>
      <c r="H124" s="31">
        <v>9.18</v>
      </c>
      <c r="I124" s="32">
        <v>5062</v>
      </c>
      <c r="J124" s="33"/>
      <c r="K124" s="34">
        <f t="shared" si="39"/>
        <v>9.18</v>
      </c>
      <c r="M124" s="5">
        <v>9.1820000000000004</v>
      </c>
      <c r="N124" s="36">
        <f t="shared" si="40"/>
        <v>1</v>
      </c>
      <c r="O124" s="36">
        <f t="shared" si="41"/>
        <v>0</v>
      </c>
      <c r="P124" s="36">
        <f t="shared" si="42"/>
        <v>1</v>
      </c>
      <c r="Q124" s="36">
        <f t="shared" si="43"/>
        <v>0</v>
      </c>
      <c r="R124" s="36">
        <f t="shared" si="44"/>
        <v>0</v>
      </c>
    </row>
    <row r="125" spans="1:18" ht="20.100000000000001" customHeight="1">
      <c r="A125" s="29">
        <v>3</v>
      </c>
      <c r="B125" s="29">
        <f t="shared" si="45"/>
        <v>111</v>
      </c>
      <c r="C125" s="29" t="s">
        <v>49</v>
      </c>
      <c r="D125" s="30" t="s">
        <v>146</v>
      </c>
      <c r="E125" s="29"/>
      <c r="F125" s="30"/>
      <c r="G125" s="29" t="s">
        <v>29</v>
      </c>
      <c r="H125" s="31">
        <v>5.72</v>
      </c>
      <c r="I125" s="32">
        <v>4324</v>
      </c>
      <c r="J125" s="33"/>
      <c r="K125" s="34">
        <f t="shared" si="39"/>
        <v>5.72</v>
      </c>
      <c r="M125" s="5">
        <v>5.7153</v>
      </c>
      <c r="N125" s="36">
        <f t="shared" si="40"/>
        <v>1</v>
      </c>
      <c r="O125" s="36">
        <f t="shared" si="41"/>
        <v>0</v>
      </c>
      <c r="P125" s="36">
        <f t="shared" si="42"/>
        <v>1</v>
      </c>
      <c r="Q125" s="36">
        <f t="shared" si="43"/>
        <v>0</v>
      </c>
      <c r="R125" s="36">
        <f t="shared" si="44"/>
        <v>0</v>
      </c>
    </row>
    <row r="126" spans="1:18" ht="20.100000000000001" customHeight="1">
      <c r="A126" s="29">
        <v>4</v>
      </c>
      <c r="B126" s="29">
        <f t="shared" si="45"/>
        <v>112</v>
      </c>
      <c r="C126" s="29" t="s">
        <v>49</v>
      </c>
      <c r="D126" s="30" t="s">
        <v>147</v>
      </c>
      <c r="E126" s="29"/>
      <c r="F126" s="30"/>
      <c r="G126" s="29" t="s">
        <v>29</v>
      </c>
      <c r="H126" s="31">
        <v>3.53</v>
      </c>
      <c r="I126" s="32">
        <v>4460</v>
      </c>
      <c r="J126" s="33"/>
      <c r="K126" s="34">
        <f t="shared" si="39"/>
        <v>3.53</v>
      </c>
      <c r="M126" s="5">
        <v>3.5329999999999999</v>
      </c>
      <c r="N126" s="36">
        <f t="shared" si="40"/>
        <v>1</v>
      </c>
      <c r="O126" s="36">
        <f t="shared" si="41"/>
        <v>0</v>
      </c>
      <c r="P126" s="36">
        <f t="shared" si="42"/>
        <v>1</v>
      </c>
      <c r="Q126" s="36">
        <f t="shared" si="43"/>
        <v>0</v>
      </c>
      <c r="R126" s="36">
        <f t="shared" si="44"/>
        <v>0</v>
      </c>
    </row>
    <row r="127" spans="1:18" ht="20.100000000000001" customHeight="1">
      <c r="A127" s="29">
        <v>5</v>
      </c>
      <c r="B127" s="29">
        <f t="shared" si="45"/>
        <v>113</v>
      </c>
      <c r="C127" s="29" t="s">
        <v>49</v>
      </c>
      <c r="D127" s="30" t="s">
        <v>148</v>
      </c>
      <c r="E127" s="29"/>
      <c r="F127" s="30"/>
      <c r="G127" s="29" t="s">
        <v>29</v>
      </c>
      <c r="H127" s="31">
        <v>5.89</v>
      </c>
      <c r="I127" s="32">
        <v>7008</v>
      </c>
      <c r="J127" s="33"/>
      <c r="K127" s="34">
        <f t="shared" si="39"/>
        <v>5.89</v>
      </c>
      <c r="M127" s="5">
        <v>5.8860999999999999</v>
      </c>
      <c r="N127" s="36">
        <f t="shared" si="40"/>
        <v>1</v>
      </c>
      <c r="O127" s="36">
        <f t="shared" si="41"/>
        <v>0</v>
      </c>
      <c r="P127" s="36">
        <f t="shared" si="42"/>
        <v>1</v>
      </c>
      <c r="Q127" s="36">
        <f t="shared" si="43"/>
        <v>0</v>
      </c>
      <c r="R127" s="36">
        <f t="shared" si="44"/>
        <v>0</v>
      </c>
    </row>
    <row r="128" spans="1:18" ht="20.100000000000001" customHeight="1">
      <c r="A128" s="29">
        <v>6</v>
      </c>
      <c r="B128" s="29">
        <f t="shared" si="45"/>
        <v>114</v>
      </c>
      <c r="C128" s="29" t="s">
        <v>49</v>
      </c>
      <c r="D128" s="30" t="s">
        <v>149</v>
      </c>
      <c r="E128" s="29"/>
      <c r="F128" s="30"/>
      <c r="G128" s="29" t="s">
        <v>29</v>
      </c>
      <c r="H128" s="31">
        <v>6.58</v>
      </c>
      <c r="I128" s="32">
        <v>7047</v>
      </c>
      <c r="J128" s="33"/>
      <c r="K128" s="34">
        <f t="shared" si="39"/>
        <v>6.58</v>
      </c>
      <c r="M128" s="5">
        <v>6.5799000000000003</v>
      </c>
      <c r="N128" s="36">
        <f t="shared" si="40"/>
        <v>1</v>
      </c>
      <c r="O128" s="36">
        <f t="shared" si="41"/>
        <v>0</v>
      </c>
      <c r="P128" s="36">
        <f t="shared" si="42"/>
        <v>1</v>
      </c>
      <c r="Q128" s="36">
        <f t="shared" si="43"/>
        <v>0</v>
      </c>
      <c r="R128" s="36">
        <f t="shared" si="44"/>
        <v>0</v>
      </c>
    </row>
    <row r="129" spans="1:18" ht="20.100000000000001" customHeight="1">
      <c r="A129" s="29">
        <v>7</v>
      </c>
      <c r="B129" s="29">
        <f t="shared" si="45"/>
        <v>115</v>
      </c>
      <c r="C129" s="29" t="s">
        <v>49</v>
      </c>
      <c r="D129" s="30" t="s">
        <v>150</v>
      </c>
      <c r="E129" s="29"/>
      <c r="F129" s="30"/>
      <c r="G129" s="29" t="s">
        <v>29</v>
      </c>
      <c r="H129" s="31">
        <v>5.92</v>
      </c>
      <c r="I129" s="32">
        <v>4192</v>
      </c>
      <c r="J129" s="33"/>
      <c r="K129" s="34">
        <f t="shared" si="39"/>
        <v>5.92</v>
      </c>
      <c r="M129" s="5">
        <v>5.9240000000000004</v>
      </c>
      <c r="N129" s="36">
        <f t="shared" si="40"/>
        <v>1</v>
      </c>
      <c r="O129" s="36">
        <f t="shared" si="41"/>
        <v>0</v>
      </c>
      <c r="P129" s="36">
        <f t="shared" si="42"/>
        <v>1</v>
      </c>
      <c r="Q129" s="36">
        <f t="shared" si="43"/>
        <v>0</v>
      </c>
      <c r="R129" s="36">
        <f t="shared" si="44"/>
        <v>0</v>
      </c>
    </row>
    <row r="130" spans="1:18" ht="20.100000000000001" customHeight="1">
      <c r="A130" s="29">
        <v>8</v>
      </c>
      <c r="B130" s="29">
        <f t="shared" si="45"/>
        <v>116</v>
      </c>
      <c r="C130" s="29" t="s">
        <v>49</v>
      </c>
      <c r="D130" s="30" t="s">
        <v>151</v>
      </c>
      <c r="E130" s="29"/>
      <c r="F130" s="30"/>
      <c r="G130" s="29" t="s">
        <v>29</v>
      </c>
      <c r="H130" s="31">
        <v>4.46</v>
      </c>
      <c r="I130" s="32">
        <v>4030</v>
      </c>
      <c r="J130" s="42"/>
      <c r="K130" s="34">
        <f t="shared" si="39"/>
        <v>4.46</v>
      </c>
      <c r="M130" s="5">
        <v>4.4607999999999999</v>
      </c>
      <c r="N130" s="36">
        <f t="shared" si="40"/>
        <v>1</v>
      </c>
      <c r="O130" s="36">
        <f t="shared" si="41"/>
        <v>0</v>
      </c>
      <c r="P130" s="36">
        <f t="shared" si="42"/>
        <v>1</v>
      </c>
      <c r="Q130" s="36">
        <f t="shared" si="43"/>
        <v>0</v>
      </c>
      <c r="R130" s="36">
        <f t="shared" si="44"/>
        <v>0</v>
      </c>
    </row>
    <row r="131" spans="1:18" ht="20.100000000000001" customHeight="1">
      <c r="A131" s="29">
        <v>9</v>
      </c>
      <c r="B131" s="29">
        <f t="shared" si="45"/>
        <v>117</v>
      </c>
      <c r="C131" s="29" t="s">
        <v>49</v>
      </c>
      <c r="D131" s="30" t="s">
        <v>152</v>
      </c>
      <c r="E131" s="29"/>
      <c r="F131" s="30"/>
      <c r="G131" s="29" t="s">
        <v>29</v>
      </c>
      <c r="H131" s="31">
        <v>7.64</v>
      </c>
      <c r="I131" s="32">
        <v>9006</v>
      </c>
      <c r="J131" s="33"/>
      <c r="K131" s="34">
        <f t="shared" si="39"/>
        <v>7.64</v>
      </c>
      <c r="M131" s="5">
        <v>7.6410999999999998</v>
      </c>
      <c r="N131" s="36">
        <f t="shared" si="40"/>
        <v>1</v>
      </c>
      <c r="O131" s="36">
        <f t="shared" si="41"/>
        <v>0</v>
      </c>
      <c r="P131" s="36">
        <f t="shared" si="42"/>
        <v>1</v>
      </c>
      <c r="Q131" s="36">
        <f t="shared" si="43"/>
        <v>0</v>
      </c>
      <c r="R131" s="36">
        <f t="shared" si="44"/>
        <v>0</v>
      </c>
    </row>
    <row r="132" spans="1:18" ht="20.100000000000001" customHeight="1">
      <c r="A132" s="29">
        <v>10</v>
      </c>
      <c r="B132" s="29">
        <f t="shared" si="45"/>
        <v>118</v>
      </c>
      <c r="C132" s="29" t="s">
        <v>49</v>
      </c>
      <c r="D132" s="30" t="s">
        <v>153</v>
      </c>
      <c r="E132" s="29">
        <v>1</v>
      </c>
      <c r="F132" s="30"/>
      <c r="G132" s="29" t="s">
        <v>29</v>
      </c>
      <c r="H132" s="31">
        <v>3.22</v>
      </c>
      <c r="I132" s="32">
        <v>3982</v>
      </c>
      <c r="J132" s="42"/>
      <c r="K132" s="34">
        <f t="shared" si="39"/>
        <v>3.22</v>
      </c>
      <c r="M132" s="5">
        <v>3.2189999999999999</v>
      </c>
      <c r="N132" s="36">
        <f t="shared" si="40"/>
        <v>1</v>
      </c>
      <c r="O132" s="36">
        <f t="shared" si="41"/>
        <v>1</v>
      </c>
      <c r="P132" s="36">
        <f t="shared" si="42"/>
        <v>2</v>
      </c>
      <c r="Q132" s="36">
        <f t="shared" si="43"/>
        <v>0</v>
      </c>
      <c r="R132" s="36">
        <f t="shared" si="44"/>
        <v>1</v>
      </c>
    </row>
    <row r="133" spans="1:18" ht="20.100000000000001" customHeight="1">
      <c r="A133" s="29">
        <v>11</v>
      </c>
      <c r="B133" s="29">
        <f t="shared" si="45"/>
        <v>119</v>
      </c>
      <c r="C133" s="29" t="s">
        <v>49</v>
      </c>
      <c r="D133" s="30" t="s">
        <v>154</v>
      </c>
      <c r="E133" s="29">
        <v>1</v>
      </c>
      <c r="F133" s="30"/>
      <c r="G133" s="29" t="s">
        <v>29</v>
      </c>
      <c r="H133" s="31">
        <v>3.31</v>
      </c>
      <c r="I133" s="32">
        <v>3839</v>
      </c>
      <c r="J133" s="42"/>
      <c r="K133" s="34">
        <f t="shared" si="39"/>
        <v>3.31</v>
      </c>
      <c r="M133" s="5">
        <v>3.3138000000000001</v>
      </c>
      <c r="N133" s="36">
        <f t="shared" si="40"/>
        <v>1</v>
      </c>
      <c r="O133" s="36">
        <f t="shared" si="41"/>
        <v>1</v>
      </c>
      <c r="P133" s="36">
        <f t="shared" si="42"/>
        <v>2</v>
      </c>
      <c r="Q133" s="36">
        <f t="shared" si="43"/>
        <v>0</v>
      </c>
      <c r="R133" s="36">
        <f t="shared" si="44"/>
        <v>1</v>
      </c>
    </row>
    <row r="134" spans="1:18" ht="20.100000000000001" customHeight="1">
      <c r="A134" s="29">
        <v>12</v>
      </c>
      <c r="B134" s="29">
        <f t="shared" si="45"/>
        <v>120</v>
      </c>
      <c r="C134" s="29" t="s">
        <v>49</v>
      </c>
      <c r="D134" s="30" t="s">
        <v>155</v>
      </c>
      <c r="E134" s="29"/>
      <c r="F134" s="30"/>
      <c r="G134" s="29" t="s">
        <v>29</v>
      </c>
      <c r="H134" s="31">
        <v>3.81</v>
      </c>
      <c r="I134" s="32">
        <v>4908</v>
      </c>
      <c r="J134" s="33"/>
      <c r="K134" s="34">
        <f t="shared" si="39"/>
        <v>3.81</v>
      </c>
      <c r="M134" s="5">
        <v>3.8096000000000001</v>
      </c>
      <c r="N134" s="36">
        <f t="shared" si="40"/>
        <v>1</v>
      </c>
      <c r="O134" s="36">
        <f t="shared" si="41"/>
        <v>0</v>
      </c>
      <c r="P134" s="36">
        <f t="shared" si="42"/>
        <v>1</v>
      </c>
      <c r="Q134" s="36">
        <f t="shared" si="43"/>
        <v>0</v>
      </c>
      <c r="R134" s="36">
        <f t="shared" si="44"/>
        <v>0</v>
      </c>
    </row>
    <row r="135" spans="1:18" ht="20.100000000000001" customHeight="1">
      <c r="A135" s="29">
        <v>13</v>
      </c>
      <c r="B135" s="29">
        <f t="shared" si="45"/>
        <v>121</v>
      </c>
      <c r="C135" s="29" t="s">
        <v>49</v>
      </c>
      <c r="D135" s="30" t="s">
        <v>156</v>
      </c>
      <c r="E135" s="29">
        <v>1</v>
      </c>
      <c r="F135" s="30"/>
      <c r="G135" s="29" t="s">
        <v>29</v>
      </c>
      <c r="H135" s="31">
        <v>4.72</v>
      </c>
      <c r="I135" s="32">
        <v>4640</v>
      </c>
      <c r="J135" s="33"/>
      <c r="K135" s="34">
        <f t="shared" si="39"/>
        <v>4.72</v>
      </c>
      <c r="M135" s="5">
        <v>4.7218999999999998</v>
      </c>
      <c r="N135" s="36">
        <f t="shared" si="40"/>
        <v>1</v>
      </c>
      <c r="O135" s="36">
        <f t="shared" si="41"/>
        <v>0</v>
      </c>
      <c r="P135" s="36">
        <f t="shared" si="42"/>
        <v>1</v>
      </c>
      <c r="Q135" s="36">
        <f t="shared" si="43"/>
        <v>0</v>
      </c>
      <c r="R135" s="36">
        <f t="shared" si="44"/>
        <v>0</v>
      </c>
    </row>
    <row r="136" spans="1:18" ht="20.100000000000001" customHeight="1">
      <c r="A136" s="37">
        <v>14</v>
      </c>
      <c r="B136" s="37">
        <f t="shared" si="45"/>
        <v>122</v>
      </c>
      <c r="C136" s="37" t="s">
        <v>49</v>
      </c>
      <c r="D136" s="38" t="s">
        <v>157</v>
      </c>
      <c r="E136" s="37"/>
      <c r="F136" s="38"/>
      <c r="G136" s="37" t="s">
        <v>29</v>
      </c>
      <c r="H136" s="39">
        <v>4.6900000000000004</v>
      </c>
      <c r="I136" s="40">
        <v>5007</v>
      </c>
      <c r="J136" s="41"/>
      <c r="K136" s="34">
        <f t="shared" si="39"/>
        <v>4.6900000000000004</v>
      </c>
      <c r="M136" s="5">
        <v>4.6844000000000001</v>
      </c>
      <c r="N136" s="36">
        <f t="shared" si="40"/>
        <v>1</v>
      </c>
      <c r="O136" s="36">
        <f t="shared" si="41"/>
        <v>0</v>
      </c>
      <c r="P136" s="36">
        <f t="shared" si="42"/>
        <v>1</v>
      </c>
      <c r="Q136" s="36">
        <f t="shared" si="43"/>
        <v>0</v>
      </c>
      <c r="R136" s="36">
        <f t="shared" si="44"/>
        <v>0</v>
      </c>
    </row>
    <row r="137" spans="1:18" ht="20.100000000000001" customHeight="1">
      <c r="A137" s="29">
        <v>15</v>
      </c>
      <c r="B137" s="29">
        <f t="shared" si="45"/>
        <v>123</v>
      </c>
      <c r="C137" s="29" t="s">
        <v>49</v>
      </c>
      <c r="D137" s="30" t="s">
        <v>158</v>
      </c>
      <c r="E137" s="29"/>
      <c r="F137" s="30"/>
      <c r="G137" s="29" t="s">
        <v>29</v>
      </c>
      <c r="H137" s="31">
        <v>7.02</v>
      </c>
      <c r="I137" s="32">
        <v>5115</v>
      </c>
      <c r="J137" s="33"/>
      <c r="K137" s="34">
        <f t="shared" si="39"/>
        <v>7.02</v>
      </c>
      <c r="M137" s="5">
        <v>7.0178000000000003</v>
      </c>
      <c r="N137" s="36">
        <f t="shared" si="40"/>
        <v>1</v>
      </c>
      <c r="O137" s="36">
        <f t="shared" si="41"/>
        <v>0</v>
      </c>
      <c r="P137" s="36">
        <f t="shared" si="42"/>
        <v>1</v>
      </c>
      <c r="Q137" s="36">
        <f t="shared" si="43"/>
        <v>0</v>
      </c>
      <c r="R137" s="36">
        <f t="shared" si="44"/>
        <v>0</v>
      </c>
    </row>
    <row r="138" spans="1:18" ht="20.100000000000001" customHeight="1">
      <c r="A138" s="29">
        <v>16</v>
      </c>
      <c r="B138" s="29">
        <f t="shared" si="45"/>
        <v>124</v>
      </c>
      <c r="C138" s="29" t="s">
        <v>49</v>
      </c>
      <c r="D138" s="30" t="s">
        <v>159</v>
      </c>
      <c r="E138" s="29">
        <v>1</v>
      </c>
      <c r="F138" s="30"/>
      <c r="G138" s="29" t="s">
        <v>29</v>
      </c>
      <c r="H138" s="31">
        <v>2.54</v>
      </c>
      <c r="I138" s="32">
        <v>2351</v>
      </c>
      <c r="J138" s="42"/>
      <c r="K138" s="34">
        <f t="shared" si="39"/>
        <v>2.54</v>
      </c>
      <c r="M138" s="5">
        <v>2.5428999999999999</v>
      </c>
      <c r="N138" s="36">
        <f t="shared" si="40"/>
        <v>1</v>
      </c>
      <c r="O138" s="36">
        <f t="shared" si="41"/>
        <v>1</v>
      </c>
      <c r="P138" s="36">
        <f t="shared" si="42"/>
        <v>2</v>
      </c>
      <c r="Q138" s="36">
        <f t="shared" si="43"/>
        <v>0</v>
      </c>
      <c r="R138" s="36">
        <f t="shared" si="44"/>
        <v>1</v>
      </c>
    </row>
    <row r="139" spans="1:18" ht="20.100000000000001" customHeight="1">
      <c r="A139" s="29">
        <v>17</v>
      </c>
      <c r="B139" s="29">
        <f t="shared" si="45"/>
        <v>125</v>
      </c>
      <c r="C139" s="29" t="s">
        <v>2</v>
      </c>
      <c r="D139" s="30" t="s">
        <v>160</v>
      </c>
      <c r="E139" s="29">
        <v>1</v>
      </c>
      <c r="F139" s="30"/>
      <c r="G139" s="29" t="s">
        <v>29</v>
      </c>
      <c r="H139" s="31">
        <v>2.63</v>
      </c>
      <c r="I139" s="32">
        <v>4583</v>
      </c>
      <c r="J139" s="33"/>
      <c r="K139" s="34">
        <f t="shared" si="39"/>
        <v>2.63</v>
      </c>
      <c r="M139" s="5">
        <v>2.6349</v>
      </c>
      <c r="N139" s="36">
        <f>IF(H139&gt;=7,0,1)</f>
        <v>1</v>
      </c>
      <c r="O139" s="36">
        <f t="shared" si="41"/>
        <v>0</v>
      </c>
      <c r="P139" s="36">
        <f t="shared" si="42"/>
        <v>1</v>
      </c>
      <c r="Q139" s="36">
        <f>IF(AND(H139&gt;=14,I139&gt;=8000),1,0)</f>
        <v>0</v>
      </c>
      <c r="R139" s="36">
        <f>IF(AND(H139&lt;7,I139&lt;4000),1,0)</f>
        <v>0</v>
      </c>
    </row>
    <row r="140" spans="1:18" ht="20.100000000000001" customHeight="1">
      <c r="A140" s="29">
        <v>18</v>
      </c>
      <c r="B140" s="29">
        <f t="shared" si="45"/>
        <v>126</v>
      </c>
      <c r="C140" s="29" t="s">
        <v>49</v>
      </c>
      <c r="D140" s="30" t="s">
        <v>161</v>
      </c>
      <c r="E140" s="29"/>
      <c r="F140" s="30"/>
      <c r="G140" s="29" t="s">
        <v>29</v>
      </c>
      <c r="H140" s="31">
        <v>4.95</v>
      </c>
      <c r="I140" s="32">
        <v>4006</v>
      </c>
      <c r="J140" s="42"/>
      <c r="K140" s="34">
        <f t="shared" si="39"/>
        <v>4.95</v>
      </c>
      <c r="M140" s="5">
        <v>4.9528999999999996</v>
      </c>
      <c r="N140" s="36">
        <f t="shared" ref="N140:N149" si="46">IF(H140&gt;=15,0,1)</f>
        <v>1</v>
      </c>
      <c r="O140" s="36">
        <f t="shared" si="41"/>
        <v>0</v>
      </c>
      <c r="P140" s="36">
        <f t="shared" si="42"/>
        <v>1</v>
      </c>
      <c r="Q140" s="36">
        <f t="shared" ref="Q140:Q149" si="47">IF(AND(H140&gt;=30,I140&gt;=8000),1,0)</f>
        <v>0</v>
      </c>
      <c r="R140" s="36">
        <f t="shared" ref="R140:R149" si="48">IF(AND(H140&lt;15,I140&lt;4000),1,0)</f>
        <v>0</v>
      </c>
    </row>
    <row r="141" spans="1:18" ht="20.100000000000001" customHeight="1">
      <c r="A141" s="29">
        <v>19</v>
      </c>
      <c r="B141" s="29">
        <f t="shared" si="45"/>
        <v>127</v>
      </c>
      <c r="C141" s="29" t="s">
        <v>49</v>
      </c>
      <c r="D141" s="30" t="s">
        <v>162</v>
      </c>
      <c r="E141" s="29"/>
      <c r="F141" s="30"/>
      <c r="G141" s="29" t="s">
        <v>29</v>
      </c>
      <c r="H141" s="31">
        <v>5.43</v>
      </c>
      <c r="I141" s="32">
        <v>4244</v>
      </c>
      <c r="J141" s="33"/>
      <c r="K141" s="34">
        <f t="shared" si="39"/>
        <v>5.43</v>
      </c>
      <c r="M141" s="5">
        <v>5.4335000000000004</v>
      </c>
      <c r="N141" s="36">
        <f t="shared" si="46"/>
        <v>1</v>
      </c>
      <c r="O141" s="36">
        <f t="shared" si="41"/>
        <v>0</v>
      </c>
      <c r="P141" s="36">
        <f t="shared" si="42"/>
        <v>1</v>
      </c>
      <c r="Q141" s="36">
        <f t="shared" si="47"/>
        <v>0</v>
      </c>
      <c r="R141" s="36">
        <f t="shared" si="48"/>
        <v>0</v>
      </c>
    </row>
    <row r="142" spans="1:18" ht="20.100000000000001" customHeight="1">
      <c r="A142" s="29">
        <v>20</v>
      </c>
      <c r="B142" s="29">
        <f t="shared" si="45"/>
        <v>128</v>
      </c>
      <c r="C142" s="29" t="s">
        <v>49</v>
      </c>
      <c r="D142" s="30" t="s">
        <v>163</v>
      </c>
      <c r="E142" s="29"/>
      <c r="F142" s="30"/>
      <c r="G142" s="29" t="s">
        <v>29</v>
      </c>
      <c r="H142" s="31">
        <v>3.79</v>
      </c>
      <c r="I142" s="32">
        <v>4973</v>
      </c>
      <c r="J142" s="33"/>
      <c r="K142" s="34">
        <f t="shared" si="39"/>
        <v>3.79</v>
      </c>
      <c r="M142" s="5">
        <v>3.7934000000000001</v>
      </c>
      <c r="N142" s="36">
        <f t="shared" si="46"/>
        <v>1</v>
      </c>
      <c r="O142" s="36">
        <f t="shared" si="41"/>
        <v>0</v>
      </c>
      <c r="P142" s="36">
        <f t="shared" si="42"/>
        <v>1</v>
      </c>
      <c r="Q142" s="36">
        <f t="shared" si="47"/>
        <v>0</v>
      </c>
      <c r="R142" s="36">
        <f t="shared" si="48"/>
        <v>0</v>
      </c>
    </row>
    <row r="143" spans="1:18" ht="20.100000000000001" customHeight="1">
      <c r="A143" s="29">
        <v>21</v>
      </c>
      <c r="B143" s="29">
        <f t="shared" si="45"/>
        <v>129</v>
      </c>
      <c r="C143" s="29" t="s">
        <v>49</v>
      </c>
      <c r="D143" s="30" t="s">
        <v>164</v>
      </c>
      <c r="E143" s="29"/>
      <c r="F143" s="30"/>
      <c r="G143" s="29" t="s">
        <v>29</v>
      </c>
      <c r="H143" s="31">
        <v>6.35</v>
      </c>
      <c r="I143" s="32">
        <v>6512</v>
      </c>
      <c r="J143" s="33"/>
      <c r="K143" s="34">
        <f t="shared" si="39"/>
        <v>6.35</v>
      </c>
      <c r="M143" s="5">
        <v>6.3487</v>
      </c>
      <c r="N143" s="36">
        <f t="shared" si="46"/>
        <v>1</v>
      </c>
      <c r="O143" s="36">
        <f t="shared" si="41"/>
        <v>0</v>
      </c>
      <c r="P143" s="36">
        <f t="shared" si="42"/>
        <v>1</v>
      </c>
      <c r="Q143" s="36">
        <f t="shared" si="47"/>
        <v>0</v>
      </c>
      <c r="R143" s="36">
        <f t="shared" si="48"/>
        <v>0</v>
      </c>
    </row>
    <row r="144" spans="1:18" ht="20.100000000000001" customHeight="1">
      <c r="A144" s="29">
        <v>22</v>
      </c>
      <c r="B144" s="29">
        <f t="shared" si="45"/>
        <v>130</v>
      </c>
      <c r="C144" s="29" t="s">
        <v>49</v>
      </c>
      <c r="D144" s="30" t="s">
        <v>165</v>
      </c>
      <c r="E144" s="29"/>
      <c r="F144" s="30"/>
      <c r="G144" s="29" t="s">
        <v>29</v>
      </c>
      <c r="H144" s="31">
        <v>7.18</v>
      </c>
      <c r="I144" s="32">
        <v>10320</v>
      </c>
      <c r="J144" s="33"/>
      <c r="K144" s="34">
        <f t="shared" si="39"/>
        <v>7.18</v>
      </c>
      <c r="M144" s="5">
        <v>7.1772999999999998</v>
      </c>
      <c r="N144" s="36">
        <f t="shared" si="46"/>
        <v>1</v>
      </c>
      <c r="O144" s="36">
        <f t="shared" si="41"/>
        <v>0</v>
      </c>
      <c r="P144" s="36">
        <f t="shared" si="42"/>
        <v>1</v>
      </c>
      <c r="Q144" s="36">
        <f t="shared" si="47"/>
        <v>0</v>
      </c>
      <c r="R144" s="36">
        <f t="shared" si="48"/>
        <v>0</v>
      </c>
    </row>
    <row r="145" spans="1:22" ht="20.100000000000001" customHeight="1">
      <c r="A145" s="29">
        <v>23</v>
      </c>
      <c r="B145" s="29">
        <f t="shared" si="45"/>
        <v>131</v>
      </c>
      <c r="C145" s="29" t="s">
        <v>49</v>
      </c>
      <c r="D145" s="30" t="s">
        <v>166</v>
      </c>
      <c r="E145" s="29"/>
      <c r="F145" s="30"/>
      <c r="G145" s="29" t="s">
        <v>29</v>
      </c>
      <c r="H145" s="31">
        <v>4.6900000000000004</v>
      </c>
      <c r="I145" s="32">
        <v>13344</v>
      </c>
      <c r="J145" s="33"/>
      <c r="K145" s="34">
        <f t="shared" si="39"/>
        <v>4.6900000000000004</v>
      </c>
      <c r="M145" s="5">
        <v>4.6868999999999996</v>
      </c>
      <c r="N145" s="36">
        <f t="shared" si="46"/>
        <v>1</v>
      </c>
      <c r="O145" s="36">
        <f t="shared" si="41"/>
        <v>0</v>
      </c>
      <c r="P145" s="36">
        <f t="shared" si="42"/>
        <v>1</v>
      </c>
      <c r="Q145" s="36">
        <f t="shared" si="47"/>
        <v>0</v>
      </c>
      <c r="R145" s="36">
        <f t="shared" si="48"/>
        <v>0</v>
      </c>
    </row>
    <row r="146" spans="1:22" ht="20.100000000000001" customHeight="1">
      <c r="A146" s="29">
        <v>24</v>
      </c>
      <c r="B146" s="29">
        <f t="shared" si="45"/>
        <v>132</v>
      </c>
      <c r="C146" s="29" t="s">
        <v>49</v>
      </c>
      <c r="D146" s="30" t="s">
        <v>167</v>
      </c>
      <c r="E146" s="29"/>
      <c r="F146" s="30"/>
      <c r="G146" s="29" t="s">
        <v>29</v>
      </c>
      <c r="H146" s="31">
        <v>5.4</v>
      </c>
      <c r="I146" s="32">
        <v>12004</v>
      </c>
      <c r="J146" s="33"/>
      <c r="K146" s="34">
        <f t="shared" si="39"/>
        <v>5.4</v>
      </c>
      <c r="M146" s="5">
        <v>5.4024000000000001</v>
      </c>
      <c r="N146" s="36">
        <f t="shared" si="46"/>
        <v>1</v>
      </c>
      <c r="O146" s="36">
        <f t="shared" si="41"/>
        <v>0</v>
      </c>
      <c r="P146" s="36">
        <f t="shared" si="42"/>
        <v>1</v>
      </c>
      <c r="Q146" s="36">
        <f t="shared" si="47"/>
        <v>0</v>
      </c>
      <c r="R146" s="36">
        <f t="shared" si="48"/>
        <v>0</v>
      </c>
    </row>
    <row r="147" spans="1:22" ht="20.100000000000001" customHeight="1">
      <c r="A147" s="29">
        <v>25</v>
      </c>
      <c r="B147" s="29">
        <f t="shared" si="45"/>
        <v>133</v>
      </c>
      <c r="C147" s="29" t="s">
        <v>49</v>
      </c>
      <c r="D147" s="30" t="s">
        <v>168</v>
      </c>
      <c r="E147" s="29"/>
      <c r="F147" s="30"/>
      <c r="G147" s="29" t="s">
        <v>29</v>
      </c>
      <c r="H147" s="31">
        <v>0.94</v>
      </c>
      <c r="I147" s="32">
        <v>16531</v>
      </c>
      <c r="J147" s="33"/>
      <c r="K147" s="34">
        <f t="shared" si="39"/>
        <v>0.94</v>
      </c>
      <c r="M147" s="5">
        <v>0.9365</v>
      </c>
      <c r="N147" s="36">
        <f t="shared" si="46"/>
        <v>1</v>
      </c>
      <c r="O147" s="36">
        <f t="shared" si="41"/>
        <v>0</v>
      </c>
      <c r="P147" s="36">
        <f t="shared" si="42"/>
        <v>1</v>
      </c>
      <c r="Q147" s="36">
        <f t="shared" si="47"/>
        <v>0</v>
      </c>
      <c r="R147" s="36">
        <f t="shared" si="48"/>
        <v>0</v>
      </c>
    </row>
    <row r="148" spans="1:22" ht="20.100000000000001" customHeight="1">
      <c r="A148" s="37">
        <v>26</v>
      </c>
      <c r="B148" s="37">
        <f t="shared" si="45"/>
        <v>134</v>
      </c>
      <c r="C148" s="37" t="s">
        <v>49</v>
      </c>
      <c r="D148" s="38" t="s">
        <v>169</v>
      </c>
      <c r="E148" s="37"/>
      <c r="F148" s="38"/>
      <c r="G148" s="37" t="s">
        <v>29</v>
      </c>
      <c r="H148" s="39">
        <v>14.02</v>
      </c>
      <c r="I148" s="40">
        <v>7240</v>
      </c>
      <c r="J148" s="41"/>
      <c r="K148" s="34">
        <f t="shared" si="39"/>
        <v>14.02</v>
      </c>
      <c r="M148" s="5">
        <v>14.0137</v>
      </c>
      <c r="N148" s="36">
        <f t="shared" si="46"/>
        <v>1</v>
      </c>
      <c r="O148" s="36">
        <f t="shared" si="41"/>
        <v>0</v>
      </c>
      <c r="P148" s="36">
        <f t="shared" si="42"/>
        <v>1</v>
      </c>
      <c r="Q148" s="36">
        <f t="shared" si="47"/>
        <v>0</v>
      </c>
      <c r="R148" s="36">
        <f t="shared" si="48"/>
        <v>0</v>
      </c>
    </row>
    <row r="149" spans="1:22" ht="20.100000000000001" customHeight="1">
      <c r="A149" s="37">
        <v>27</v>
      </c>
      <c r="B149" s="37">
        <f t="shared" si="45"/>
        <v>135</v>
      </c>
      <c r="C149" s="37" t="s">
        <v>49</v>
      </c>
      <c r="D149" s="38" t="s">
        <v>170</v>
      </c>
      <c r="E149" s="37"/>
      <c r="F149" s="38"/>
      <c r="G149" s="37" t="s">
        <v>29</v>
      </c>
      <c r="H149" s="39">
        <v>3.37</v>
      </c>
      <c r="I149" s="40">
        <v>8526</v>
      </c>
      <c r="J149" s="41"/>
      <c r="K149" s="34">
        <f t="shared" si="39"/>
        <v>3.37</v>
      </c>
      <c r="M149" s="5">
        <v>3.3649</v>
      </c>
      <c r="N149" s="36">
        <f t="shared" si="46"/>
        <v>1</v>
      </c>
      <c r="O149" s="36">
        <f t="shared" si="41"/>
        <v>0</v>
      </c>
      <c r="P149" s="36">
        <f t="shared" si="42"/>
        <v>1</v>
      </c>
      <c r="Q149" s="36">
        <f t="shared" si="47"/>
        <v>0</v>
      </c>
      <c r="R149" s="36">
        <f t="shared" si="48"/>
        <v>0</v>
      </c>
    </row>
    <row r="150" spans="1:22" ht="20.100000000000001" customHeight="1">
      <c r="A150" s="15" t="s">
        <v>171</v>
      </c>
      <c r="B150" s="15"/>
      <c r="C150" s="29"/>
      <c r="D150" s="26" t="s">
        <v>172</v>
      </c>
      <c r="E150" s="15"/>
      <c r="F150" s="26"/>
      <c r="G150" s="26"/>
      <c r="H150" s="23">
        <f>SUM(H151:H193)</f>
        <v>203.80000000000004</v>
      </c>
      <c r="I150" s="24">
        <f>SUM(I151:I193)</f>
        <v>229373</v>
      </c>
      <c r="J150" s="33"/>
      <c r="L150" s="45">
        <f>H150-203.8</f>
        <v>0</v>
      </c>
      <c r="N150" s="28">
        <f>SUM(N151:N193)</f>
        <v>43</v>
      </c>
      <c r="O150" s="28">
        <f>SUM(O151:O193)</f>
        <v>9</v>
      </c>
      <c r="P150" s="28">
        <f>SUM(P151:P193)</f>
        <v>52</v>
      </c>
      <c r="Q150" s="28">
        <f>SUM(Q151:Q193)</f>
        <v>0</v>
      </c>
      <c r="R150" s="28">
        <f>SUM(R151:R193)</f>
        <v>9</v>
      </c>
    </row>
    <row r="151" spans="1:22" ht="20.100000000000001" customHeight="1">
      <c r="A151" s="29">
        <v>1</v>
      </c>
      <c r="B151" s="29">
        <v>136</v>
      </c>
      <c r="C151" s="29" t="s">
        <v>2</v>
      </c>
      <c r="D151" s="30" t="s">
        <v>173</v>
      </c>
      <c r="E151" s="29">
        <v>1</v>
      </c>
      <c r="F151" s="30"/>
      <c r="G151" s="29" t="s">
        <v>29</v>
      </c>
      <c r="H151" s="31">
        <v>1.89</v>
      </c>
      <c r="I151" s="32">
        <v>5277</v>
      </c>
      <c r="J151" s="33"/>
      <c r="K151" s="34">
        <f t="shared" ref="K151:K193" si="49">ROUND(H151,2)</f>
        <v>1.89</v>
      </c>
      <c r="M151" s="5">
        <v>1.887</v>
      </c>
      <c r="N151" s="36">
        <f>IF(H151&gt;=7,0,1)</f>
        <v>1</v>
      </c>
      <c r="O151" s="36">
        <f t="shared" ref="O151:O193" si="50">IF(I151&gt;=4000,0,1)</f>
        <v>0</v>
      </c>
      <c r="P151" s="36">
        <f t="shared" ref="P151:P193" si="51">N151+O151</f>
        <v>1</v>
      </c>
      <c r="Q151" s="36">
        <f>IF(AND(H151&gt;=14,I151&gt;=8000),1,0)</f>
        <v>0</v>
      </c>
      <c r="R151" s="36">
        <f>IF(AND(H151&lt;7,I151&lt;4000),1,0)</f>
        <v>0</v>
      </c>
      <c r="S151" s="45">
        <f t="shared" ref="S151:S193" si="52">H151-V151</f>
        <v>0</v>
      </c>
      <c r="T151" s="46">
        <v>1</v>
      </c>
      <c r="U151" s="6" t="s">
        <v>173</v>
      </c>
      <c r="V151" s="6">
        <v>1.89</v>
      </c>
    </row>
    <row r="152" spans="1:22" ht="20.100000000000001" customHeight="1">
      <c r="A152" s="37">
        <v>2</v>
      </c>
      <c r="B152" s="37">
        <f t="shared" ref="B152:B193" si="53">B151+1</f>
        <v>137</v>
      </c>
      <c r="C152" s="37" t="s">
        <v>49</v>
      </c>
      <c r="D152" s="30" t="s">
        <v>174</v>
      </c>
      <c r="E152" s="29"/>
      <c r="F152" s="30"/>
      <c r="G152" s="29" t="s">
        <v>29</v>
      </c>
      <c r="H152" s="31">
        <v>3.64</v>
      </c>
      <c r="I152" s="32">
        <v>4435</v>
      </c>
      <c r="J152" s="47"/>
      <c r="K152" s="34">
        <f t="shared" si="49"/>
        <v>3.64</v>
      </c>
      <c r="M152" s="5">
        <v>3.6389999999999998</v>
      </c>
      <c r="N152" s="36">
        <f t="shared" ref="N152:N193" si="54">IF(H152&gt;=15,0,1)</f>
        <v>1</v>
      </c>
      <c r="O152" s="36">
        <f t="shared" si="50"/>
        <v>0</v>
      </c>
      <c r="P152" s="36">
        <f t="shared" si="51"/>
        <v>1</v>
      </c>
      <c r="Q152" s="36">
        <f t="shared" ref="Q152:Q193" si="55">IF(AND(H152&gt;=30,I152&gt;=8000),1,0)</f>
        <v>0</v>
      </c>
      <c r="R152" s="36">
        <f t="shared" ref="R152:R193" si="56">IF(AND(H152&lt;15,I152&lt;4000),1,0)</f>
        <v>0</v>
      </c>
      <c r="S152" s="45">
        <f t="shared" si="52"/>
        <v>0</v>
      </c>
      <c r="T152" s="46">
        <v>2</v>
      </c>
      <c r="U152" s="6" t="s">
        <v>174</v>
      </c>
      <c r="V152" s="6">
        <v>3.64</v>
      </c>
    </row>
    <row r="153" spans="1:22" ht="20.100000000000001" customHeight="1">
      <c r="A153" s="29">
        <v>3</v>
      </c>
      <c r="B153" s="29">
        <f t="shared" si="53"/>
        <v>138</v>
      </c>
      <c r="C153" s="29" t="s">
        <v>49</v>
      </c>
      <c r="D153" s="30" t="s">
        <v>175</v>
      </c>
      <c r="E153" s="29">
        <v>1</v>
      </c>
      <c r="F153" s="30"/>
      <c r="G153" s="29" t="s">
        <v>29</v>
      </c>
      <c r="H153" s="31">
        <v>4.1399999999999997</v>
      </c>
      <c r="I153" s="32">
        <v>3495</v>
      </c>
      <c r="J153" s="42"/>
      <c r="K153" s="34">
        <f t="shared" si="49"/>
        <v>4.1399999999999997</v>
      </c>
      <c r="M153" s="5">
        <v>4.1360000000000001</v>
      </c>
      <c r="N153" s="36">
        <f t="shared" si="54"/>
        <v>1</v>
      </c>
      <c r="O153" s="36">
        <f t="shared" si="50"/>
        <v>1</v>
      </c>
      <c r="P153" s="36">
        <f t="shared" si="51"/>
        <v>2</v>
      </c>
      <c r="Q153" s="36">
        <f t="shared" si="55"/>
        <v>0</v>
      </c>
      <c r="R153" s="36">
        <f t="shared" si="56"/>
        <v>1</v>
      </c>
      <c r="S153" s="45">
        <f t="shared" si="52"/>
        <v>0</v>
      </c>
      <c r="T153" s="46">
        <v>3</v>
      </c>
      <c r="U153" s="6" t="s">
        <v>175</v>
      </c>
      <c r="V153" s="6">
        <v>4.1399999999999997</v>
      </c>
    </row>
    <row r="154" spans="1:22" ht="20.100000000000001" customHeight="1">
      <c r="A154" s="29">
        <v>4</v>
      </c>
      <c r="B154" s="29">
        <f t="shared" si="53"/>
        <v>139</v>
      </c>
      <c r="C154" s="29" t="s">
        <v>49</v>
      </c>
      <c r="D154" s="30" t="s">
        <v>176</v>
      </c>
      <c r="E154" s="29">
        <v>1</v>
      </c>
      <c r="F154" s="30"/>
      <c r="G154" s="29" t="s">
        <v>29</v>
      </c>
      <c r="H154" s="31">
        <v>9.31</v>
      </c>
      <c r="I154" s="32">
        <v>4207</v>
      </c>
      <c r="J154" s="33"/>
      <c r="K154" s="34">
        <f t="shared" si="49"/>
        <v>9.31</v>
      </c>
      <c r="M154" s="5">
        <v>9.3140000000000001</v>
      </c>
      <c r="N154" s="36">
        <f t="shared" si="54"/>
        <v>1</v>
      </c>
      <c r="O154" s="36">
        <f t="shared" si="50"/>
        <v>0</v>
      </c>
      <c r="P154" s="36">
        <f t="shared" si="51"/>
        <v>1</v>
      </c>
      <c r="Q154" s="36">
        <f t="shared" si="55"/>
        <v>0</v>
      </c>
      <c r="R154" s="36">
        <f t="shared" si="56"/>
        <v>0</v>
      </c>
      <c r="S154" s="45">
        <f t="shared" si="52"/>
        <v>0</v>
      </c>
      <c r="T154" s="46">
        <v>4</v>
      </c>
      <c r="U154" s="6" t="s">
        <v>176</v>
      </c>
      <c r="V154" s="6">
        <v>9.31</v>
      </c>
    </row>
    <row r="155" spans="1:22" ht="20.100000000000001" customHeight="1">
      <c r="A155" s="29">
        <v>5</v>
      </c>
      <c r="B155" s="29">
        <f t="shared" si="53"/>
        <v>140</v>
      </c>
      <c r="C155" s="29" t="s">
        <v>49</v>
      </c>
      <c r="D155" s="30" t="s">
        <v>177</v>
      </c>
      <c r="E155" s="29"/>
      <c r="F155" s="30"/>
      <c r="G155" s="29" t="s">
        <v>29</v>
      </c>
      <c r="H155" s="31">
        <v>3.92</v>
      </c>
      <c r="I155" s="32">
        <v>4983</v>
      </c>
      <c r="J155" s="33"/>
      <c r="K155" s="34">
        <f t="shared" si="49"/>
        <v>3.92</v>
      </c>
      <c r="M155" s="5">
        <v>3.9159999999999999</v>
      </c>
      <c r="N155" s="36">
        <f t="shared" si="54"/>
        <v>1</v>
      </c>
      <c r="O155" s="36">
        <f t="shared" si="50"/>
        <v>0</v>
      </c>
      <c r="P155" s="36">
        <f t="shared" si="51"/>
        <v>1</v>
      </c>
      <c r="Q155" s="36">
        <f t="shared" si="55"/>
        <v>0</v>
      </c>
      <c r="R155" s="36">
        <f t="shared" si="56"/>
        <v>0</v>
      </c>
      <c r="S155" s="45">
        <f t="shared" si="52"/>
        <v>0</v>
      </c>
      <c r="T155" s="46">
        <v>5</v>
      </c>
      <c r="U155" s="6" t="s">
        <v>177</v>
      </c>
      <c r="V155" s="6">
        <v>3.92</v>
      </c>
    </row>
    <row r="156" spans="1:22" ht="20.100000000000001" customHeight="1">
      <c r="A156" s="29">
        <v>6</v>
      </c>
      <c r="B156" s="29">
        <f t="shared" si="53"/>
        <v>141</v>
      </c>
      <c r="C156" s="29" t="s">
        <v>49</v>
      </c>
      <c r="D156" s="30" t="s">
        <v>178</v>
      </c>
      <c r="E156" s="29"/>
      <c r="F156" s="30"/>
      <c r="G156" s="29" t="s">
        <v>29</v>
      </c>
      <c r="H156" s="31">
        <v>4.0599999999999996</v>
      </c>
      <c r="I156" s="32">
        <v>4462</v>
      </c>
      <c r="J156" s="33"/>
      <c r="K156" s="34">
        <f t="shared" si="49"/>
        <v>4.0599999999999996</v>
      </c>
      <c r="M156" s="5">
        <v>4.0640000000000001</v>
      </c>
      <c r="N156" s="36">
        <f t="shared" si="54"/>
        <v>1</v>
      </c>
      <c r="O156" s="36">
        <f t="shared" si="50"/>
        <v>0</v>
      </c>
      <c r="P156" s="36">
        <f t="shared" si="51"/>
        <v>1</v>
      </c>
      <c r="Q156" s="36">
        <f t="shared" si="55"/>
        <v>0</v>
      </c>
      <c r="R156" s="36">
        <f t="shared" si="56"/>
        <v>0</v>
      </c>
      <c r="S156" s="45">
        <f t="shared" si="52"/>
        <v>0</v>
      </c>
      <c r="T156" s="46">
        <v>6</v>
      </c>
      <c r="U156" s="6" t="s">
        <v>178</v>
      </c>
      <c r="V156" s="6">
        <v>4.0599999999999996</v>
      </c>
    </row>
    <row r="157" spans="1:22" ht="20.100000000000001" customHeight="1">
      <c r="A157" s="29">
        <v>7</v>
      </c>
      <c r="B157" s="29">
        <f t="shared" si="53"/>
        <v>142</v>
      </c>
      <c r="C157" s="29" t="s">
        <v>49</v>
      </c>
      <c r="D157" s="30" t="s">
        <v>179</v>
      </c>
      <c r="E157" s="29"/>
      <c r="F157" s="30"/>
      <c r="G157" s="29" t="s">
        <v>29</v>
      </c>
      <c r="H157" s="31">
        <v>5.15</v>
      </c>
      <c r="I157" s="32">
        <v>6632</v>
      </c>
      <c r="J157" s="33"/>
      <c r="K157" s="34">
        <f t="shared" si="49"/>
        <v>5.15</v>
      </c>
      <c r="M157" s="5">
        <v>5.1529999999999996</v>
      </c>
      <c r="N157" s="36">
        <f t="shared" si="54"/>
        <v>1</v>
      </c>
      <c r="O157" s="36">
        <f t="shared" si="50"/>
        <v>0</v>
      </c>
      <c r="P157" s="36">
        <f t="shared" si="51"/>
        <v>1</v>
      </c>
      <c r="Q157" s="36">
        <f t="shared" si="55"/>
        <v>0</v>
      </c>
      <c r="R157" s="36">
        <f t="shared" si="56"/>
        <v>0</v>
      </c>
      <c r="S157" s="45">
        <f t="shared" si="52"/>
        <v>0</v>
      </c>
      <c r="T157" s="46">
        <v>7</v>
      </c>
      <c r="U157" s="6" t="s">
        <v>179</v>
      </c>
      <c r="V157" s="6">
        <v>5.15</v>
      </c>
    </row>
    <row r="158" spans="1:22" ht="20.100000000000001" customHeight="1">
      <c r="A158" s="29">
        <v>8</v>
      </c>
      <c r="B158" s="29">
        <f t="shared" si="53"/>
        <v>143</v>
      </c>
      <c r="C158" s="29" t="s">
        <v>49</v>
      </c>
      <c r="D158" s="30" t="s">
        <v>180</v>
      </c>
      <c r="E158" s="29"/>
      <c r="F158" s="30"/>
      <c r="G158" s="29" t="s">
        <v>29</v>
      </c>
      <c r="H158" s="31">
        <v>2.8</v>
      </c>
      <c r="I158" s="32">
        <v>6201</v>
      </c>
      <c r="J158" s="33"/>
      <c r="K158" s="34">
        <f t="shared" si="49"/>
        <v>2.8</v>
      </c>
      <c r="M158" s="5">
        <v>2.7959999999999998</v>
      </c>
      <c r="N158" s="36">
        <f t="shared" si="54"/>
        <v>1</v>
      </c>
      <c r="O158" s="36">
        <f t="shared" si="50"/>
        <v>0</v>
      </c>
      <c r="P158" s="36">
        <f t="shared" si="51"/>
        <v>1</v>
      </c>
      <c r="Q158" s="36">
        <f t="shared" si="55"/>
        <v>0</v>
      </c>
      <c r="R158" s="36">
        <f t="shared" si="56"/>
        <v>0</v>
      </c>
      <c r="S158" s="45">
        <f t="shared" si="52"/>
        <v>0</v>
      </c>
      <c r="T158" s="46">
        <v>8</v>
      </c>
      <c r="U158" s="6" t="s">
        <v>180</v>
      </c>
      <c r="V158" s="6">
        <v>2.8</v>
      </c>
    </row>
    <row r="159" spans="1:22" ht="20.100000000000001" customHeight="1">
      <c r="A159" s="29">
        <v>9</v>
      </c>
      <c r="B159" s="29">
        <f t="shared" si="53"/>
        <v>144</v>
      </c>
      <c r="C159" s="29" t="s">
        <v>49</v>
      </c>
      <c r="D159" s="30" t="s">
        <v>181</v>
      </c>
      <c r="E159" s="29"/>
      <c r="F159" s="30"/>
      <c r="G159" s="29" t="s">
        <v>29</v>
      </c>
      <c r="H159" s="31">
        <v>4.91</v>
      </c>
      <c r="I159" s="32">
        <v>5127</v>
      </c>
      <c r="J159" s="33"/>
      <c r="K159" s="34">
        <f t="shared" si="49"/>
        <v>4.91</v>
      </c>
      <c r="M159" s="5">
        <v>4.9119999999999999</v>
      </c>
      <c r="N159" s="36">
        <f t="shared" si="54"/>
        <v>1</v>
      </c>
      <c r="O159" s="36">
        <f t="shared" si="50"/>
        <v>0</v>
      </c>
      <c r="P159" s="36">
        <f t="shared" si="51"/>
        <v>1</v>
      </c>
      <c r="Q159" s="36">
        <f t="shared" si="55"/>
        <v>0</v>
      </c>
      <c r="R159" s="36">
        <f t="shared" si="56"/>
        <v>0</v>
      </c>
      <c r="S159" s="45">
        <f t="shared" si="52"/>
        <v>0</v>
      </c>
      <c r="T159" s="46">
        <v>9</v>
      </c>
      <c r="U159" s="6" t="s">
        <v>181</v>
      </c>
      <c r="V159" s="6">
        <v>4.91</v>
      </c>
    </row>
    <row r="160" spans="1:22" ht="20.100000000000001" customHeight="1">
      <c r="A160" s="37">
        <v>10</v>
      </c>
      <c r="B160" s="37">
        <f t="shared" si="53"/>
        <v>145</v>
      </c>
      <c r="C160" s="37" t="s">
        <v>49</v>
      </c>
      <c r="D160" s="38" t="s">
        <v>182</v>
      </c>
      <c r="E160" s="37"/>
      <c r="F160" s="38"/>
      <c r="G160" s="37" t="s">
        <v>29</v>
      </c>
      <c r="H160" s="39">
        <v>5.72</v>
      </c>
      <c r="I160" s="40">
        <v>5824</v>
      </c>
      <c r="J160" s="41"/>
      <c r="K160" s="34">
        <f t="shared" si="49"/>
        <v>5.72</v>
      </c>
      <c r="M160" s="5">
        <v>5.1790000000000003</v>
      </c>
      <c r="N160" s="36">
        <f t="shared" si="54"/>
        <v>1</v>
      </c>
      <c r="O160" s="36">
        <f t="shared" si="50"/>
        <v>0</v>
      </c>
      <c r="P160" s="36">
        <f t="shared" si="51"/>
        <v>1</v>
      </c>
      <c r="Q160" s="36">
        <f t="shared" si="55"/>
        <v>0</v>
      </c>
      <c r="R160" s="36">
        <f t="shared" si="56"/>
        <v>0</v>
      </c>
      <c r="S160" s="45">
        <f t="shared" si="52"/>
        <v>0</v>
      </c>
      <c r="T160" s="46">
        <v>10</v>
      </c>
      <c r="U160" s="6" t="s">
        <v>182</v>
      </c>
      <c r="V160" s="6">
        <v>5.72</v>
      </c>
    </row>
    <row r="161" spans="1:22" ht="20.100000000000001" customHeight="1">
      <c r="A161" s="29">
        <v>11</v>
      </c>
      <c r="B161" s="29">
        <f t="shared" si="53"/>
        <v>146</v>
      </c>
      <c r="C161" s="29" t="s">
        <v>49</v>
      </c>
      <c r="D161" s="30" t="s">
        <v>183</v>
      </c>
      <c r="E161" s="29">
        <v>1</v>
      </c>
      <c r="F161" s="30"/>
      <c r="G161" s="29" t="s">
        <v>29</v>
      </c>
      <c r="H161" s="31">
        <v>3.33</v>
      </c>
      <c r="I161" s="32">
        <v>3343</v>
      </c>
      <c r="J161" s="42"/>
      <c r="K161" s="34">
        <f t="shared" si="49"/>
        <v>3.33</v>
      </c>
      <c r="M161" s="5">
        <v>3.331</v>
      </c>
      <c r="N161" s="36">
        <f t="shared" si="54"/>
        <v>1</v>
      </c>
      <c r="O161" s="36">
        <f t="shared" si="50"/>
        <v>1</v>
      </c>
      <c r="P161" s="36">
        <f t="shared" si="51"/>
        <v>2</v>
      </c>
      <c r="Q161" s="36">
        <f t="shared" si="55"/>
        <v>0</v>
      </c>
      <c r="R161" s="36">
        <f t="shared" si="56"/>
        <v>1</v>
      </c>
      <c r="S161" s="45">
        <f t="shared" si="52"/>
        <v>0</v>
      </c>
      <c r="T161" s="46">
        <v>11</v>
      </c>
      <c r="U161" s="6" t="s">
        <v>183</v>
      </c>
      <c r="V161" s="6">
        <v>3.33</v>
      </c>
    </row>
    <row r="162" spans="1:22" ht="20.100000000000001" customHeight="1">
      <c r="A162" s="29">
        <v>12</v>
      </c>
      <c r="B162" s="29">
        <f t="shared" si="53"/>
        <v>147</v>
      </c>
      <c r="C162" s="29" t="s">
        <v>49</v>
      </c>
      <c r="D162" s="30" t="s">
        <v>184</v>
      </c>
      <c r="E162" s="29">
        <v>1</v>
      </c>
      <c r="F162" s="30"/>
      <c r="G162" s="29" t="s">
        <v>29</v>
      </c>
      <c r="H162" s="31">
        <v>2.4</v>
      </c>
      <c r="I162" s="32">
        <v>3212</v>
      </c>
      <c r="J162" s="42"/>
      <c r="K162" s="34">
        <f t="shared" si="49"/>
        <v>2.4</v>
      </c>
      <c r="M162" s="5">
        <v>2.3969999999999998</v>
      </c>
      <c r="N162" s="36">
        <f t="shared" si="54"/>
        <v>1</v>
      </c>
      <c r="O162" s="36">
        <f t="shared" si="50"/>
        <v>1</v>
      </c>
      <c r="P162" s="36">
        <f t="shared" si="51"/>
        <v>2</v>
      </c>
      <c r="Q162" s="36">
        <f t="shared" si="55"/>
        <v>0</v>
      </c>
      <c r="R162" s="36">
        <f t="shared" si="56"/>
        <v>1</v>
      </c>
      <c r="S162" s="45">
        <f t="shared" si="52"/>
        <v>0</v>
      </c>
      <c r="T162" s="46">
        <v>12</v>
      </c>
      <c r="U162" s="6" t="s">
        <v>184</v>
      </c>
      <c r="V162" s="6">
        <v>2.4</v>
      </c>
    </row>
    <row r="163" spans="1:22" ht="20.100000000000001" customHeight="1">
      <c r="A163" s="29">
        <v>13</v>
      </c>
      <c r="B163" s="29">
        <f t="shared" si="53"/>
        <v>148</v>
      </c>
      <c r="C163" s="29" t="s">
        <v>49</v>
      </c>
      <c r="D163" s="30" t="s">
        <v>185</v>
      </c>
      <c r="E163" s="29">
        <v>1</v>
      </c>
      <c r="F163" s="30"/>
      <c r="G163" s="29" t="s">
        <v>29</v>
      </c>
      <c r="H163" s="31">
        <v>3.21</v>
      </c>
      <c r="I163" s="32">
        <v>2934</v>
      </c>
      <c r="J163" s="42"/>
      <c r="K163" s="34">
        <f t="shared" si="49"/>
        <v>3.21</v>
      </c>
      <c r="M163" s="5">
        <v>3.2109999999999999</v>
      </c>
      <c r="N163" s="36">
        <f t="shared" si="54"/>
        <v>1</v>
      </c>
      <c r="O163" s="36">
        <f t="shared" si="50"/>
        <v>1</v>
      </c>
      <c r="P163" s="36">
        <f t="shared" si="51"/>
        <v>2</v>
      </c>
      <c r="Q163" s="36">
        <f t="shared" si="55"/>
        <v>0</v>
      </c>
      <c r="R163" s="36">
        <f t="shared" si="56"/>
        <v>1</v>
      </c>
      <c r="S163" s="45">
        <f t="shared" si="52"/>
        <v>0</v>
      </c>
      <c r="T163" s="46">
        <v>13</v>
      </c>
      <c r="U163" s="6" t="s">
        <v>185</v>
      </c>
      <c r="V163" s="6">
        <v>3.21</v>
      </c>
    </row>
    <row r="164" spans="1:22" ht="20.100000000000001" customHeight="1">
      <c r="A164" s="29">
        <v>14</v>
      </c>
      <c r="B164" s="29">
        <f t="shared" si="53"/>
        <v>149</v>
      </c>
      <c r="C164" s="29" t="s">
        <v>49</v>
      </c>
      <c r="D164" s="30" t="s">
        <v>186</v>
      </c>
      <c r="E164" s="29"/>
      <c r="F164" s="30"/>
      <c r="G164" s="29" t="s">
        <v>29</v>
      </c>
      <c r="H164" s="31">
        <v>4.3899999999999997</v>
      </c>
      <c r="I164" s="32">
        <v>5348</v>
      </c>
      <c r="J164" s="33"/>
      <c r="K164" s="34">
        <f t="shared" si="49"/>
        <v>4.3899999999999997</v>
      </c>
      <c r="M164" s="5">
        <v>4.3879999999999999</v>
      </c>
      <c r="N164" s="36">
        <f t="shared" si="54"/>
        <v>1</v>
      </c>
      <c r="O164" s="36">
        <f t="shared" si="50"/>
        <v>0</v>
      </c>
      <c r="P164" s="36">
        <f t="shared" si="51"/>
        <v>1</v>
      </c>
      <c r="Q164" s="36">
        <f t="shared" si="55"/>
        <v>0</v>
      </c>
      <c r="R164" s="36">
        <f t="shared" si="56"/>
        <v>0</v>
      </c>
      <c r="S164" s="45">
        <f t="shared" si="52"/>
        <v>0</v>
      </c>
      <c r="T164" s="46">
        <v>14</v>
      </c>
      <c r="U164" s="6" t="s">
        <v>186</v>
      </c>
      <c r="V164" s="6">
        <v>4.3899999999999997</v>
      </c>
    </row>
    <row r="165" spans="1:22" ht="20.100000000000001" customHeight="1">
      <c r="A165" s="29">
        <v>15</v>
      </c>
      <c r="B165" s="29">
        <f t="shared" si="53"/>
        <v>150</v>
      </c>
      <c r="C165" s="29" t="s">
        <v>49</v>
      </c>
      <c r="D165" s="30" t="s">
        <v>187</v>
      </c>
      <c r="E165" s="29">
        <v>1</v>
      </c>
      <c r="F165" s="30"/>
      <c r="G165" s="29" t="s">
        <v>29</v>
      </c>
      <c r="H165" s="31">
        <v>2.82</v>
      </c>
      <c r="I165" s="32">
        <v>2962</v>
      </c>
      <c r="J165" s="42"/>
      <c r="K165" s="34">
        <f t="shared" si="49"/>
        <v>2.82</v>
      </c>
      <c r="M165" s="5">
        <v>2.8149999999999999</v>
      </c>
      <c r="N165" s="36">
        <f t="shared" si="54"/>
        <v>1</v>
      </c>
      <c r="O165" s="36">
        <f t="shared" si="50"/>
        <v>1</v>
      </c>
      <c r="P165" s="36">
        <f t="shared" si="51"/>
        <v>2</v>
      </c>
      <c r="Q165" s="36">
        <f t="shared" si="55"/>
        <v>0</v>
      </c>
      <c r="R165" s="36">
        <f t="shared" si="56"/>
        <v>1</v>
      </c>
      <c r="S165" s="45">
        <f t="shared" si="52"/>
        <v>9.9999999999997868E-3</v>
      </c>
      <c r="T165" s="46">
        <v>15</v>
      </c>
      <c r="U165" s="6" t="s">
        <v>187</v>
      </c>
      <c r="V165" s="6">
        <v>2.81</v>
      </c>
    </row>
    <row r="166" spans="1:22" ht="20.100000000000001" customHeight="1">
      <c r="A166" s="29">
        <v>16</v>
      </c>
      <c r="B166" s="29">
        <f t="shared" si="53"/>
        <v>151</v>
      </c>
      <c r="C166" s="29" t="s">
        <v>49</v>
      </c>
      <c r="D166" s="30" t="s">
        <v>188</v>
      </c>
      <c r="E166" s="29"/>
      <c r="F166" s="30"/>
      <c r="G166" s="29" t="s">
        <v>29</v>
      </c>
      <c r="H166" s="31">
        <v>3.58</v>
      </c>
      <c r="I166" s="32">
        <v>4652</v>
      </c>
      <c r="J166" s="33"/>
      <c r="K166" s="34">
        <f t="shared" si="49"/>
        <v>3.58</v>
      </c>
      <c r="M166" s="5">
        <v>3.5840000000000001</v>
      </c>
      <c r="N166" s="36">
        <f t="shared" si="54"/>
        <v>1</v>
      </c>
      <c r="O166" s="36">
        <f t="shared" si="50"/>
        <v>0</v>
      </c>
      <c r="P166" s="36">
        <f t="shared" si="51"/>
        <v>1</v>
      </c>
      <c r="Q166" s="36">
        <f t="shared" si="55"/>
        <v>0</v>
      </c>
      <c r="R166" s="36">
        <f t="shared" si="56"/>
        <v>0</v>
      </c>
      <c r="S166" s="45">
        <f t="shared" si="52"/>
        <v>0</v>
      </c>
      <c r="T166" s="46">
        <v>16</v>
      </c>
      <c r="U166" s="6" t="s">
        <v>188</v>
      </c>
      <c r="V166" s="6">
        <v>3.58</v>
      </c>
    </row>
    <row r="167" spans="1:22" ht="20.100000000000001" customHeight="1">
      <c r="A167" s="29">
        <v>17</v>
      </c>
      <c r="B167" s="29">
        <f t="shared" si="53"/>
        <v>152</v>
      </c>
      <c r="C167" s="29" t="s">
        <v>49</v>
      </c>
      <c r="D167" s="30" t="s">
        <v>189</v>
      </c>
      <c r="E167" s="29"/>
      <c r="F167" s="30"/>
      <c r="G167" s="29" t="s">
        <v>29</v>
      </c>
      <c r="H167" s="31">
        <v>4.3600000000000003</v>
      </c>
      <c r="I167" s="32">
        <v>5302</v>
      </c>
      <c r="J167" s="33"/>
      <c r="K167" s="34">
        <f t="shared" si="49"/>
        <v>4.3600000000000003</v>
      </c>
      <c r="M167" s="5">
        <v>4.3570000000000002</v>
      </c>
      <c r="N167" s="36">
        <f t="shared" si="54"/>
        <v>1</v>
      </c>
      <c r="O167" s="36">
        <f t="shared" si="50"/>
        <v>0</v>
      </c>
      <c r="P167" s="36">
        <f t="shared" si="51"/>
        <v>1</v>
      </c>
      <c r="Q167" s="36">
        <f t="shared" si="55"/>
        <v>0</v>
      </c>
      <c r="R167" s="36">
        <f t="shared" si="56"/>
        <v>0</v>
      </c>
      <c r="S167" s="45">
        <f t="shared" si="52"/>
        <v>0</v>
      </c>
      <c r="T167" s="46">
        <v>17</v>
      </c>
      <c r="U167" s="6" t="s">
        <v>189</v>
      </c>
      <c r="V167" s="6">
        <v>4.3600000000000003</v>
      </c>
    </row>
    <row r="168" spans="1:22" ht="20.100000000000001" customHeight="1">
      <c r="A168" s="29">
        <v>18</v>
      </c>
      <c r="B168" s="29">
        <f t="shared" si="53"/>
        <v>153</v>
      </c>
      <c r="C168" s="29" t="s">
        <v>49</v>
      </c>
      <c r="D168" s="30" t="s">
        <v>190</v>
      </c>
      <c r="E168" s="29">
        <v>1</v>
      </c>
      <c r="F168" s="30"/>
      <c r="G168" s="29" t="s">
        <v>29</v>
      </c>
      <c r="H168" s="31">
        <v>3.73</v>
      </c>
      <c r="I168" s="32">
        <v>3892</v>
      </c>
      <c r="J168" s="42"/>
      <c r="K168" s="34">
        <f t="shared" si="49"/>
        <v>3.73</v>
      </c>
      <c r="M168" s="5">
        <v>3.7280000000000002</v>
      </c>
      <c r="N168" s="36">
        <f t="shared" si="54"/>
        <v>1</v>
      </c>
      <c r="O168" s="36">
        <f t="shared" si="50"/>
        <v>1</v>
      </c>
      <c r="P168" s="36">
        <f t="shared" si="51"/>
        <v>2</v>
      </c>
      <c r="Q168" s="36">
        <f t="shared" si="55"/>
        <v>0</v>
      </c>
      <c r="R168" s="36">
        <f t="shared" si="56"/>
        <v>1</v>
      </c>
      <c r="S168" s="45">
        <f t="shared" si="52"/>
        <v>0</v>
      </c>
      <c r="T168" s="46">
        <v>18</v>
      </c>
      <c r="U168" s="6" t="s">
        <v>190</v>
      </c>
      <c r="V168" s="6">
        <v>3.73</v>
      </c>
    </row>
    <row r="169" spans="1:22" ht="20.100000000000001" customHeight="1">
      <c r="A169" s="29">
        <v>19</v>
      </c>
      <c r="B169" s="29">
        <f t="shared" si="53"/>
        <v>154</v>
      </c>
      <c r="C169" s="29" t="s">
        <v>49</v>
      </c>
      <c r="D169" s="30" t="s">
        <v>191</v>
      </c>
      <c r="E169" s="29">
        <v>1</v>
      </c>
      <c r="F169" s="30"/>
      <c r="G169" s="29" t="s">
        <v>29</v>
      </c>
      <c r="H169" s="31">
        <v>3.04</v>
      </c>
      <c r="I169" s="32">
        <v>2945</v>
      </c>
      <c r="J169" s="42"/>
      <c r="K169" s="34">
        <f t="shared" si="49"/>
        <v>3.04</v>
      </c>
      <c r="M169" s="5">
        <v>3.0379999999999998</v>
      </c>
      <c r="N169" s="36">
        <f t="shared" si="54"/>
        <v>1</v>
      </c>
      <c r="O169" s="36">
        <f t="shared" si="50"/>
        <v>1</v>
      </c>
      <c r="P169" s="36">
        <f t="shared" si="51"/>
        <v>2</v>
      </c>
      <c r="Q169" s="36">
        <f t="shared" si="55"/>
        <v>0</v>
      </c>
      <c r="R169" s="36">
        <f t="shared" si="56"/>
        <v>1</v>
      </c>
      <c r="S169" s="45">
        <f t="shared" si="52"/>
        <v>0</v>
      </c>
      <c r="T169" s="46">
        <v>19</v>
      </c>
      <c r="U169" s="6" t="s">
        <v>191</v>
      </c>
      <c r="V169" s="6">
        <v>3.04</v>
      </c>
    </row>
    <row r="170" spans="1:22" ht="20.100000000000001" customHeight="1">
      <c r="A170" s="29">
        <v>20</v>
      </c>
      <c r="B170" s="29">
        <f t="shared" si="53"/>
        <v>155</v>
      </c>
      <c r="C170" s="29" t="s">
        <v>49</v>
      </c>
      <c r="D170" s="30" t="s">
        <v>192</v>
      </c>
      <c r="E170" s="29">
        <v>1</v>
      </c>
      <c r="F170" s="30"/>
      <c r="G170" s="29" t="s">
        <v>29</v>
      </c>
      <c r="H170" s="31">
        <v>3.75</v>
      </c>
      <c r="I170" s="32">
        <v>2684</v>
      </c>
      <c r="J170" s="42"/>
      <c r="K170" s="34">
        <f t="shared" si="49"/>
        <v>3.75</v>
      </c>
      <c r="M170" s="5">
        <v>3.7519999999999998</v>
      </c>
      <c r="N170" s="36">
        <f t="shared" si="54"/>
        <v>1</v>
      </c>
      <c r="O170" s="36">
        <f t="shared" si="50"/>
        <v>1</v>
      </c>
      <c r="P170" s="36">
        <f t="shared" si="51"/>
        <v>2</v>
      </c>
      <c r="Q170" s="36">
        <f t="shared" si="55"/>
        <v>0</v>
      </c>
      <c r="R170" s="36">
        <f t="shared" si="56"/>
        <v>1</v>
      </c>
      <c r="S170" s="45">
        <f t="shared" si="52"/>
        <v>0</v>
      </c>
      <c r="T170" s="46">
        <v>20</v>
      </c>
      <c r="U170" s="6" t="s">
        <v>192</v>
      </c>
      <c r="V170" s="6">
        <v>3.75</v>
      </c>
    </row>
    <row r="171" spans="1:22" ht="20.100000000000001" customHeight="1">
      <c r="A171" s="29">
        <v>21</v>
      </c>
      <c r="B171" s="29">
        <f t="shared" si="53"/>
        <v>156</v>
      </c>
      <c r="C171" s="29" t="s">
        <v>49</v>
      </c>
      <c r="D171" s="30" t="s">
        <v>193</v>
      </c>
      <c r="E171" s="29"/>
      <c r="F171" s="30"/>
      <c r="G171" s="29" t="s">
        <v>29</v>
      </c>
      <c r="H171" s="31">
        <v>4.1900000000000004</v>
      </c>
      <c r="I171" s="32">
        <v>4246</v>
      </c>
      <c r="J171" s="33"/>
      <c r="K171" s="34">
        <f t="shared" si="49"/>
        <v>4.1900000000000004</v>
      </c>
      <c r="M171" s="5">
        <v>4.1920000000000002</v>
      </c>
      <c r="N171" s="36">
        <f t="shared" si="54"/>
        <v>1</v>
      </c>
      <c r="O171" s="36">
        <f t="shared" si="50"/>
        <v>0</v>
      </c>
      <c r="P171" s="36">
        <f t="shared" si="51"/>
        <v>1</v>
      </c>
      <c r="Q171" s="36">
        <f t="shared" si="55"/>
        <v>0</v>
      </c>
      <c r="R171" s="36">
        <f t="shared" si="56"/>
        <v>0</v>
      </c>
      <c r="S171" s="45">
        <f t="shared" si="52"/>
        <v>0</v>
      </c>
      <c r="T171" s="46">
        <v>21</v>
      </c>
      <c r="U171" s="6" t="s">
        <v>193</v>
      </c>
      <c r="V171" s="6">
        <v>4.1900000000000004</v>
      </c>
    </row>
    <row r="172" spans="1:22" ht="20.100000000000001" customHeight="1">
      <c r="A172" s="29">
        <v>22</v>
      </c>
      <c r="B172" s="29">
        <f t="shared" si="53"/>
        <v>157</v>
      </c>
      <c r="C172" s="29" t="s">
        <v>49</v>
      </c>
      <c r="D172" s="30" t="s">
        <v>194</v>
      </c>
      <c r="E172" s="29"/>
      <c r="F172" s="30"/>
      <c r="G172" s="29" t="s">
        <v>29</v>
      </c>
      <c r="H172" s="31">
        <v>5.83</v>
      </c>
      <c r="I172" s="32">
        <v>4946</v>
      </c>
      <c r="J172" s="33"/>
      <c r="K172" s="34">
        <f t="shared" si="49"/>
        <v>5.83</v>
      </c>
      <c r="M172" s="5">
        <v>5.8280000000000003</v>
      </c>
      <c r="N172" s="36">
        <f t="shared" si="54"/>
        <v>1</v>
      </c>
      <c r="O172" s="36">
        <f t="shared" si="50"/>
        <v>0</v>
      </c>
      <c r="P172" s="36">
        <f t="shared" si="51"/>
        <v>1</v>
      </c>
      <c r="Q172" s="36">
        <f t="shared" si="55"/>
        <v>0</v>
      </c>
      <c r="R172" s="36">
        <f t="shared" si="56"/>
        <v>0</v>
      </c>
      <c r="S172" s="45">
        <f t="shared" si="52"/>
        <v>0</v>
      </c>
      <c r="T172" s="46">
        <v>22</v>
      </c>
      <c r="U172" s="6" t="s">
        <v>194</v>
      </c>
      <c r="V172" s="6">
        <v>5.83</v>
      </c>
    </row>
    <row r="173" spans="1:22" ht="20.100000000000001" customHeight="1">
      <c r="A173" s="29">
        <v>23</v>
      </c>
      <c r="B173" s="29">
        <f t="shared" si="53"/>
        <v>158</v>
      </c>
      <c r="C173" s="29" t="s">
        <v>49</v>
      </c>
      <c r="D173" s="30" t="s">
        <v>195</v>
      </c>
      <c r="E173" s="29">
        <v>1</v>
      </c>
      <c r="F173" s="30"/>
      <c r="G173" s="29" t="s">
        <v>29</v>
      </c>
      <c r="H173" s="31">
        <v>2.79</v>
      </c>
      <c r="I173" s="32">
        <v>3867</v>
      </c>
      <c r="J173" s="33"/>
      <c r="K173" s="34">
        <f t="shared" si="49"/>
        <v>2.79</v>
      </c>
      <c r="M173" s="5">
        <v>2.7850000000000001</v>
      </c>
      <c r="N173" s="36">
        <f t="shared" si="54"/>
        <v>1</v>
      </c>
      <c r="O173" s="36">
        <f t="shared" si="50"/>
        <v>1</v>
      </c>
      <c r="P173" s="36">
        <f t="shared" si="51"/>
        <v>2</v>
      </c>
      <c r="Q173" s="36">
        <f t="shared" si="55"/>
        <v>0</v>
      </c>
      <c r="R173" s="36">
        <f t="shared" si="56"/>
        <v>1</v>
      </c>
      <c r="S173" s="45">
        <f t="shared" si="52"/>
        <v>1.0000000000000231E-2</v>
      </c>
      <c r="T173" s="46">
        <v>23</v>
      </c>
      <c r="U173" s="6" t="s">
        <v>195</v>
      </c>
      <c r="V173" s="6">
        <v>2.78</v>
      </c>
    </row>
    <row r="174" spans="1:22" ht="20.100000000000001" customHeight="1">
      <c r="A174" s="29">
        <v>24</v>
      </c>
      <c r="B174" s="29">
        <f t="shared" si="53"/>
        <v>159</v>
      </c>
      <c r="C174" s="29" t="s">
        <v>49</v>
      </c>
      <c r="D174" s="30" t="s">
        <v>196</v>
      </c>
      <c r="E174" s="29"/>
      <c r="F174" s="30"/>
      <c r="G174" s="29" t="s">
        <v>29</v>
      </c>
      <c r="H174" s="31">
        <v>6.87</v>
      </c>
      <c r="I174" s="32">
        <v>5538</v>
      </c>
      <c r="J174" s="33"/>
      <c r="K174" s="34">
        <f t="shared" si="49"/>
        <v>6.87</v>
      </c>
      <c r="M174" s="5">
        <v>6.8719999999999999</v>
      </c>
      <c r="N174" s="36">
        <f t="shared" si="54"/>
        <v>1</v>
      </c>
      <c r="O174" s="36">
        <f t="shared" si="50"/>
        <v>0</v>
      </c>
      <c r="P174" s="36">
        <f t="shared" si="51"/>
        <v>1</v>
      </c>
      <c r="Q174" s="36">
        <f t="shared" si="55"/>
        <v>0</v>
      </c>
      <c r="R174" s="36">
        <f t="shared" si="56"/>
        <v>0</v>
      </c>
      <c r="S174" s="45">
        <f t="shared" si="52"/>
        <v>0</v>
      </c>
      <c r="T174" s="46">
        <v>24</v>
      </c>
      <c r="U174" s="6" t="s">
        <v>196</v>
      </c>
      <c r="V174" s="6">
        <v>6.87</v>
      </c>
    </row>
    <row r="175" spans="1:22" ht="20.100000000000001" customHeight="1">
      <c r="A175" s="29">
        <v>25</v>
      </c>
      <c r="B175" s="29">
        <f t="shared" si="53"/>
        <v>160</v>
      </c>
      <c r="C175" s="29" t="s">
        <v>49</v>
      </c>
      <c r="D175" s="30" t="s">
        <v>197</v>
      </c>
      <c r="E175" s="29"/>
      <c r="F175" s="30"/>
      <c r="G175" s="29" t="s">
        <v>29</v>
      </c>
      <c r="H175" s="31">
        <v>6.01</v>
      </c>
      <c r="I175" s="32">
        <v>7925</v>
      </c>
      <c r="J175" s="33"/>
      <c r="K175" s="34">
        <f t="shared" si="49"/>
        <v>6.01</v>
      </c>
      <c r="M175" s="5">
        <v>6.0129999999999999</v>
      </c>
      <c r="N175" s="36">
        <f t="shared" si="54"/>
        <v>1</v>
      </c>
      <c r="O175" s="36">
        <f t="shared" si="50"/>
        <v>0</v>
      </c>
      <c r="P175" s="36">
        <f t="shared" si="51"/>
        <v>1</v>
      </c>
      <c r="Q175" s="36">
        <f t="shared" si="55"/>
        <v>0</v>
      </c>
      <c r="R175" s="36">
        <f t="shared" si="56"/>
        <v>0</v>
      </c>
      <c r="S175" s="45">
        <f t="shared" si="52"/>
        <v>0</v>
      </c>
      <c r="T175" s="46">
        <v>25</v>
      </c>
      <c r="U175" s="6" t="s">
        <v>197</v>
      </c>
      <c r="V175" s="6">
        <v>6.01</v>
      </c>
    </row>
    <row r="176" spans="1:22" ht="20.100000000000001" customHeight="1">
      <c r="A176" s="29">
        <v>26</v>
      </c>
      <c r="B176" s="29">
        <f t="shared" si="53"/>
        <v>161</v>
      </c>
      <c r="C176" s="29" t="s">
        <v>49</v>
      </c>
      <c r="D176" s="30" t="s">
        <v>198</v>
      </c>
      <c r="E176" s="29"/>
      <c r="F176" s="30"/>
      <c r="G176" s="29" t="s">
        <v>29</v>
      </c>
      <c r="H176" s="31">
        <v>2.94</v>
      </c>
      <c r="I176" s="32">
        <v>4475</v>
      </c>
      <c r="J176" s="33"/>
      <c r="K176" s="34">
        <f t="shared" si="49"/>
        <v>2.94</v>
      </c>
      <c r="M176" s="5">
        <v>2.9430000000000001</v>
      </c>
      <c r="N176" s="36">
        <f t="shared" si="54"/>
        <v>1</v>
      </c>
      <c r="O176" s="36">
        <f t="shared" si="50"/>
        <v>0</v>
      </c>
      <c r="P176" s="36">
        <f t="shared" si="51"/>
        <v>1</v>
      </c>
      <c r="Q176" s="36">
        <f t="shared" si="55"/>
        <v>0</v>
      </c>
      <c r="R176" s="36">
        <f t="shared" si="56"/>
        <v>0</v>
      </c>
      <c r="S176" s="45">
        <f t="shared" si="52"/>
        <v>0</v>
      </c>
      <c r="T176" s="46">
        <v>26</v>
      </c>
      <c r="U176" s="6" t="s">
        <v>198</v>
      </c>
      <c r="V176" s="6">
        <v>2.94</v>
      </c>
    </row>
    <row r="177" spans="1:22" ht="20.100000000000001" customHeight="1">
      <c r="A177" s="29">
        <v>27</v>
      </c>
      <c r="B177" s="29">
        <f t="shared" si="53"/>
        <v>162</v>
      </c>
      <c r="C177" s="29" t="s">
        <v>49</v>
      </c>
      <c r="D177" s="30" t="s">
        <v>199</v>
      </c>
      <c r="E177" s="29"/>
      <c r="F177" s="30"/>
      <c r="G177" s="29" t="s">
        <v>29</v>
      </c>
      <c r="H177" s="31">
        <v>2.86</v>
      </c>
      <c r="I177" s="32">
        <v>4068</v>
      </c>
      <c r="J177" s="33"/>
      <c r="K177" s="34">
        <f t="shared" si="49"/>
        <v>2.86</v>
      </c>
      <c r="M177" s="5">
        <v>2.859</v>
      </c>
      <c r="N177" s="36">
        <f t="shared" si="54"/>
        <v>1</v>
      </c>
      <c r="O177" s="36">
        <f t="shared" si="50"/>
        <v>0</v>
      </c>
      <c r="P177" s="36">
        <f t="shared" si="51"/>
        <v>1</v>
      </c>
      <c r="Q177" s="36">
        <f t="shared" si="55"/>
        <v>0</v>
      </c>
      <c r="R177" s="36">
        <f t="shared" si="56"/>
        <v>0</v>
      </c>
      <c r="S177" s="45">
        <f t="shared" si="52"/>
        <v>0</v>
      </c>
      <c r="T177" s="46">
        <v>27</v>
      </c>
      <c r="U177" s="6" t="s">
        <v>199</v>
      </c>
      <c r="V177" s="6">
        <v>2.86</v>
      </c>
    </row>
    <row r="178" spans="1:22" ht="20.100000000000001" customHeight="1">
      <c r="A178" s="29">
        <v>28</v>
      </c>
      <c r="B178" s="29">
        <f t="shared" si="53"/>
        <v>163</v>
      </c>
      <c r="C178" s="29" t="s">
        <v>49</v>
      </c>
      <c r="D178" s="30" t="s">
        <v>200</v>
      </c>
      <c r="E178" s="29"/>
      <c r="F178" s="30"/>
      <c r="G178" s="29" t="s">
        <v>29</v>
      </c>
      <c r="H178" s="31">
        <v>3.33</v>
      </c>
      <c r="I178" s="32">
        <v>6607</v>
      </c>
      <c r="J178" s="33"/>
      <c r="K178" s="34">
        <f t="shared" si="49"/>
        <v>3.33</v>
      </c>
      <c r="M178" s="5">
        <v>3.3330000000000002</v>
      </c>
      <c r="N178" s="36">
        <f t="shared" si="54"/>
        <v>1</v>
      </c>
      <c r="O178" s="36">
        <f t="shared" si="50"/>
        <v>0</v>
      </c>
      <c r="P178" s="36">
        <f t="shared" si="51"/>
        <v>1</v>
      </c>
      <c r="Q178" s="36">
        <f t="shared" si="55"/>
        <v>0</v>
      </c>
      <c r="R178" s="36">
        <f t="shared" si="56"/>
        <v>0</v>
      </c>
      <c r="S178" s="45">
        <f t="shared" si="52"/>
        <v>0</v>
      </c>
      <c r="T178" s="46">
        <v>28</v>
      </c>
      <c r="U178" s="6" t="s">
        <v>200</v>
      </c>
      <c r="V178" s="6">
        <v>3.33</v>
      </c>
    </row>
    <row r="179" spans="1:22" ht="20.100000000000001" customHeight="1">
      <c r="A179" s="29">
        <v>29</v>
      </c>
      <c r="B179" s="29">
        <f t="shared" si="53"/>
        <v>164</v>
      </c>
      <c r="C179" s="29" t="s">
        <v>49</v>
      </c>
      <c r="D179" s="30" t="s">
        <v>201</v>
      </c>
      <c r="E179" s="29"/>
      <c r="F179" s="30"/>
      <c r="G179" s="29" t="s">
        <v>29</v>
      </c>
      <c r="H179" s="31">
        <v>3.6</v>
      </c>
      <c r="I179" s="32">
        <v>4642</v>
      </c>
      <c r="J179" s="33"/>
      <c r="K179" s="34">
        <f t="shared" si="49"/>
        <v>3.6</v>
      </c>
      <c r="M179" s="5">
        <v>3.5950000000000002</v>
      </c>
      <c r="N179" s="36">
        <f t="shared" si="54"/>
        <v>1</v>
      </c>
      <c r="O179" s="36">
        <f t="shared" si="50"/>
        <v>0</v>
      </c>
      <c r="P179" s="36">
        <f t="shared" si="51"/>
        <v>1</v>
      </c>
      <c r="Q179" s="36">
        <f t="shared" si="55"/>
        <v>0</v>
      </c>
      <c r="R179" s="36">
        <f t="shared" si="56"/>
        <v>0</v>
      </c>
      <c r="S179" s="45">
        <f t="shared" si="52"/>
        <v>0</v>
      </c>
      <c r="T179" s="46">
        <v>29</v>
      </c>
      <c r="U179" s="6" t="s">
        <v>201</v>
      </c>
      <c r="V179" s="6">
        <v>3.6</v>
      </c>
    </row>
    <row r="180" spans="1:22" ht="20.100000000000001" customHeight="1">
      <c r="A180" s="29">
        <v>30</v>
      </c>
      <c r="B180" s="29">
        <f t="shared" si="53"/>
        <v>165</v>
      </c>
      <c r="C180" s="29" t="s">
        <v>49</v>
      </c>
      <c r="D180" s="30" t="s">
        <v>202</v>
      </c>
      <c r="E180" s="29"/>
      <c r="F180" s="30"/>
      <c r="G180" s="29" t="s">
        <v>29</v>
      </c>
      <c r="H180" s="31">
        <v>2.54</v>
      </c>
      <c r="I180" s="32">
        <v>5310</v>
      </c>
      <c r="J180" s="33"/>
      <c r="K180" s="34">
        <f t="shared" si="49"/>
        <v>2.54</v>
      </c>
      <c r="M180" s="5">
        <v>2.54</v>
      </c>
      <c r="N180" s="36">
        <f t="shared" si="54"/>
        <v>1</v>
      </c>
      <c r="O180" s="36">
        <f t="shared" si="50"/>
        <v>0</v>
      </c>
      <c r="P180" s="36">
        <f t="shared" si="51"/>
        <v>1</v>
      </c>
      <c r="Q180" s="36">
        <f t="shared" si="55"/>
        <v>0</v>
      </c>
      <c r="R180" s="36">
        <f t="shared" si="56"/>
        <v>0</v>
      </c>
      <c r="S180" s="45">
        <f t="shared" si="52"/>
        <v>0</v>
      </c>
      <c r="T180" s="46">
        <v>30</v>
      </c>
      <c r="U180" s="6" t="s">
        <v>202</v>
      </c>
      <c r="V180" s="6">
        <v>2.54</v>
      </c>
    </row>
    <row r="181" spans="1:22" ht="20.100000000000001" customHeight="1">
      <c r="A181" s="29">
        <v>31</v>
      </c>
      <c r="B181" s="29">
        <f t="shared" si="53"/>
        <v>166</v>
      </c>
      <c r="C181" s="29" t="s">
        <v>49</v>
      </c>
      <c r="D181" s="30" t="s">
        <v>203</v>
      </c>
      <c r="E181" s="29"/>
      <c r="F181" s="30"/>
      <c r="G181" s="29" t="s">
        <v>29</v>
      </c>
      <c r="H181" s="31">
        <v>3.53</v>
      </c>
      <c r="I181" s="32">
        <v>4380</v>
      </c>
      <c r="J181" s="33"/>
      <c r="K181" s="34">
        <f t="shared" si="49"/>
        <v>3.53</v>
      </c>
      <c r="M181" s="5">
        <v>3.5329999999999999</v>
      </c>
      <c r="N181" s="36">
        <f t="shared" si="54"/>
        <v>1</v>
      </c>
      <c r="O181" s="36">
        <f t="shared" si="50"/>
        <v>0</v>
      </c>
      <c r="P181" s="36">
        <f t="shared" si="51"/>
        <v>1</v>
      </c>
      <c r="Q181" s="36">
        <f t="shared" si="55"/>
        <v>0</v>
      </c>
      <c r="R181" s="36">
        <f t="shared" si="56"/>
        <v>0</v>
      </c>
      <c r="S181" s="45">
        <f t="shared" si="52"/>
        <v>0</v>
      </c>
      <c r="T181" s="46">
        <v>31</v>
      </c>
      <c r="U181" s="6" t="s">
        <v>203</v>
      </c>
      <c r="V181" s="6">
        <v>3.53</v>
      </c>
    </row>
    <row r="182" spans="1:22" ht="20.100000000000001" customHeight="1">
      <c r="A182" s="37">
        <v>32</v>
      </c>
      <c r="B182" s="37">
        <f t="shared" si="53"/>
        <v>167</v>
      </c>
      <c r="C182" s="37" t="s">
        <v>49</v>
      </c>
      <c r="D182" s="38" t="s">
        <v>204</v>
      </c>
      <c r="E182" s="37"/>
      <c r="F182" s="38"/>
      <c r="G182" s="37" t="s">
        <v>29</v>
      </c>
      <c r="H182" s="39">
        <v>9.11</v>
      </c>
      <c r="I182" s="40">
        <v>6618</v>
      </c>
      <c r="J182" s="41"/>
      <c r="K182" s="34">
        <f t="shared" si="49"/>
        <v>9.11</v>
      </c>
      <c r="M182" s="5">
        <v>9.1150000000000002</v>
      </c>
      <c r="N182" s="36">
        <f t="shared" si="54"/>
        <v>1</v>
      </c>
      <c r="O182" s="36">
        <f t="shared" si="50"/>
        <v>0</v>
      </c>
      <c r="P182" s="36">
        <f t="shared" si="51"/>
        <v>1</v>
      </c>
      <c r="Q182" s="36">
        <f t="shared" si="55"/>
        <v>0</v>
      </c>
      <c r="R182" s="36">
        <f t="shared" si="56"/>
        <v>0</v>
      </c>
      <c r="S182" s="45">
        <f t="shared" si="52"/>
        <v>0</v>
      </c>
      <c r="T182" s="46">
        <v>32</v>
      </c>
      <c r="U182" s="6" t="s">
        <v>204</v>
      </c>
      <c r="V182" s="6">
        <v>9.11</v>
      </c>
    </row>
    <row r="183" spans="1:22" ht="20.100000000000001" customHeight="1">
      <c r="A183" s="29">
        <v>33</v>
      </c>
      <c r="B183" s="29">
        <f t="shared" si="53"/>
        <v>168</v>
      </c>
      <c r="C183" s="29" t="s">
        <v>49</v>
      </c>
      <c r="D183" s="30" t="s">
        <v>205</v>
      </c>
      <c r="E183" s="29"/>
      <c r="F183" s="30"/>
      <c r="G183" s="29" t="s">
        <v>29</v>
      </c>
      <c r="H183" s="31">
        <v>5.85</v>
      </c>
      <c r="I183" s="32">
        <v>5851</v>
      </c>
      <c r="J183" s="33"/>
      <c r="K183" s="34">
        <f t="shared" si="49"/>
        <v>5.85</v>
      </c>
      <c r="M183" s="5">
        <v>5.8490000000000002</v>
      </c>
      <c r="N183" s="36">
        <f t="shared" si="54"/>
        <v>1</v>
      </c>
      <c r="O183" s="36">
        <f t="shared" si="50"/>
        <v>0</v>
      </c>
      <c r="P183" s="36">
        <f t="shared" si="51"/>
        <v>1</v>
      </c>
      <c r="Q183" s="36">
        <f t="shared" si="55"/>
        <v>0</v>
      </c>
      <c r="R183" s="36">
        <f t="shared" si="56"/>
        <v>0</v>
      </c>
      <c r="S183" s="45">
        <f t="shared" si="52"/>
        <v>0</v>
      </c>
      <c r="T183" s="46">
        <v>33</v>
      </c>
      <c r="U183" s="6" t="s">
        <v>205</v>
      </c>
      <c r="V183" s="6">
        <v>5.85</v>
      </c>
    </row>
    <row r="184" spans="1:22" ht="20.100000000000001" customHeight="1">
      <c r="A184" s="29">
        <v>34</v>
      </c>
      <c r="B184" s="29">
        <f t="shared" si="53"/>
        <v>169</v>
      </c>
      <c r="C184" s="29" t="s">
        <v>49</v>
      </c>
      <c r="D184" s="30" t="s">
        <v>206</v>
      </c>
      <c r="E184" s="29"/>
      <c r="F184" s="30"/>
      <c r="G184" s="29" t="s">
        <v>29</v>
      </c>
      <c r="H184" s="31">
        <v>12.33</v>
      </c>
      <c r="I184" s="32">
        <v>8542</v>
      </c>
      <c r="J184" s="33"/>
      <c r="K184" s="34">
        <f t="shared" si="49"/>
        <v>12.33</v>
      </c>
      <c r="M184" s="5">
        <v>12.33</v>
      </c>
      <c r="N184" s="36">
        <f t="shared" si="54"/>
        <v>1</v>
      </c>
      <c r="O184" s="36">
        <f t="shared" si="50"/>
        <v>0</v>
      </c>
      <c r="P184" s="36">
        <f t="shared" si="51"/>
        <v>1</v>
      </c>
      <c r="Q184" s="36">
        <f t="shared" si="55"/>
        <v>0</v>
      </c>
      <c r="R184" s="36">
        <f t="shared" si="56"/>
        <v>0</v>
      </c>
      <c r="S184" s="45">
        <f t="shared" si="52"/>
        <v>0</v>
      </c>
      <c r="T184" s="46">
        <v>34</v>
      </c>
      <c r="U184" s="6" t="s">
        <v>206</v>
      </c>
      <c r="V184" s="6">
        <v>12.33</v>
      </c>
    </row>
    <row r="185" spans="1:22" ht="20.100000000000001" customHeight="1">
      <c r="A185" s="29">
        <v>35</v>
      </c>
      <c r="B185" s="29">
        <f t="shared" si="53"/>
        <v>170</v>
      </c>
      <c r="C185" s="29" t="s">
        <v>49</v>
      </c>
      <c r="D185" s="30" t="s">
        <v>207</v>
      </c>
      <c r="E185" s="29"/>
      <c r="F185" s="30"/>
      <c r="G185" s="29" t="s">
        <v>29</v>
      </c>
      <c r="H185" s="31">
        <v>4.72</v>
      </c>
      <c r="I185" s="32">
        <v>4905</v>
      </c>
      <c r="J185" s="33"/>
      <c r="K185" s="34">
        <f t="shared" si="49"/>
        <v>4.72</v>
      </c>
      <c r="M185" s="5">
        <v>4.7210000000000001</v>
      </c>
      <c r="N185" s="36">
        <f t="shared" si="54"/>
        <v>1</v>
      </c>
      <c r="O185" s="36">
        <f t="shared" si="50"/>
        <v>0</v>
      </c>
      <c r="P185" s="36">
        <f t="shared" si="51"/>
        <v>1</v>
      </c>
      <c r="Q185" s="36">
        <f t="shared" si="55"/>
        <v>0</v>
      </c>
      <c r="R185" s="36">
        <f t="shared" si="56"/>
        <v>0</v>
      </c>
      <c r="S185" s="45">
        <f t="shared" si="52"/>
        <v>0</v>
      </c>
      <c r="T185" s="46">
        <v>35</v>
      </c>
      <c r="U185" s="6" t="s">
        <v>207</v>
      </c>
      <c r="V185" s="6">
        <v>4.72</v>
      </c>
    </row>
    <row r="186" spans="1:22" ht="20.100000000000001" customHeight="1">
      <c r="A186" s="29">
        <v>36</v>
      </c>
      <c r="B186" s="29">
        <f t="shared" si="53"/>
        <v>171</v>
      </c>
      <c r="C186" s="29" t="s">
        <v>49</v>
      </c>
      <c r="D186" s="30" t="s">
        <v>208</v>
      </c>
      <c r="E186" s="29"/>
      <c r="F186" s="30"/>
      <c r="G186" s="29" t="s">
        <v>29</v>
      </c>
      <c r="H186" s="31">
        <v>9.8800000000000008</v>
      </c>
      <c r="I186" s="32">
        <v>4195</v>
      </c>
      <c r="J186" s="33"/>
      <c r="K186" s="34">
        <f t="shared" si="49"/>
        <v>9.8800000000000008</v>
      </c>
      <c r="M186" s="5">
        <v>9.8789999999999996</v>
      </c>
      <c r="N186" s="36">
        <f t="shared" si="54"/>
        <v>1</v>
      </c>
      <c r="O186" s="36">
        <f t="shared" si="50"/>
        <v>0</v>
      </c>
      <c r="P186" s="36">
        <f t="shared" si="51"/>
        <v>1</v>
      </c>
      <c r="Q186" s="36">
        <f t="shared" si="55"/>
        <v>0</v>
      </c>
      <c r="R186" s="36">
        <f t="shared" si="56"/>
        <v>0</v>
      </c>
      <c r="S186" s="45">
        <f t="shared" si="52"/>
        <v>0</v>
      </c>
      <c r="T186" s="46">
        <v>36</v>
      </c>
      <c r="U186" s="6" t="s">
        <v>208</v>
      </c>
      <c r="V186" s="6">
        <v>9.8800000000000008</v>
      </c>
    </row>
    <row r="187" spans="1:22" ht="20.100000000000001" customHeight="1">
      <c r="A187" s="29">
        <v>37</v>
      </c>
      <c r="B187" s="29">
        <f t="shared" si="53"/>
        <v>172</v>
      </c>
      <c r="C187" s="29" t="s">
        <v>49</v>
      </c>
      <c r="D187" s="30" t="s">
        <v>209</v>
      </c>
      <c r="E187" s="29"/>
      <c r="F187" s="30"/>
      <c r="G187" s="29" t="s">
        <v>29</v>
      </c>
      <c r="H187" s="31">
        <v>4.3099999999999996</v>
      </c>
      <c r="I187" s="32">
        <v>6090</v>
      </c>
      <c r="J187" s="33"/>
      <c r="K187" s="34">
        <f t="shared" si="49"/>
        <v>4.3099999999999996</v>
      </c>
      <c r="M187" s="5">
        <v>4.3090000000000002</v>
      </c>
      <c r="N187" s="36">
        <f t="shared" si="54"/>
        <v>1</v>
      </c>
      <c r="O187" s="36">
        <f t="shared" si="50"/>
        <v>0</v>
      </c>
      <c r="P187" s="36">
        <f t="shared" si="51"/>
        <v>1</v>
      </c>
      <c r="Q187" s="36">
        <f t="shared" si="55"/>
        <v>0</v>
      </c>
      <c r="R187" s="36">
        <f t="shared" si="56"/>
        <v>0</v>
      </c>
      <c r="S187" s="45">
        <f t="shared" si="52"/>
        <v>0</v>
      </c>
      <c r="T187" s="46">
        <v>37</v>
      </c>
      <c r="U187" s="6" t="s">
        <v>209</v>
      </c>
      <c r="V187" s="6">
        <v>4.3099999999999996</v>
      </c>
    </row>
    <row r="188" spans="1:22" ht="20.100000000000001" customHeight="1">
      <c r="A188" s="29">
        <v>38</v>
      </c>
      <c r="B188" s="29">
        <f t="shared" si="53"/>
        <v>173</v>
      </c>
      <c r="C188" s="29" t="s">
        <v>49</v>
      </c>
      <c r="D188" s="30" t="s">
        <v>210</v>
      </c>
      <c r="E188" s="29"/>
      <c r="F188" s="30"/>
      <c r="G188" s="29" t="s">
        <v>29</v>
      </c>
      <c r="H188" s="31">
        <v>3.61</v>
      </c>
      <c r="I188" s="32">
        <v>4644</v>
      </c>
      <c r="J188" s="33"/>
      <c r="K188" s="34">
        <f t="shared" si="49"/>
        <v>3.61</v>
      </c>
      <c r="M188" s="5">
        <v>3.613</v>
      </c>
      <c r="N188" s="36">
        <f t="shared" si="54"/>
        <v>1</v>
      </c>
      <c r="O188" s="36">
        <f t="shared" si="50"/>
        <v>0</v>
      </c>
      <c r="P188" s="36">
        <f t="shared" si="51"/>
        <v>1</v>
      </c>
      <c r="Q188" s="36">
        <f t="shared" si="55"/>
        <v>0</v>
      </c>
      <c r="R188" s="36">
        <f t="shared" si="56"/>
        <v>0</v>
      </c>
      <c r="S188" s="45">
        <f t="shared" si="52"/>
        <v>0</v>
      </c>
      <c r="T188" s="46">
        <v>38</v>
      </c>
      <c r="U188" s="6" t="s">
        <v>210</v>
      </c>
      <c r="V188" s="6">
        <v>3.61</v>
      </c>
    </row>
    <row r="189" spans="1:22" ht="20.100000000000001" customHeight="1">
      <c r="A189" s="29">
        <v>39</v>
      </c>
      <c r="B189" s="29">
        <f t="shared" si="53"/>
        <v>174</v>
      </c>
      <c r="C189" s="29" t="s">
        <v>49</v>
      </c>
      <c r="D189" s="30" t="s">
        <v>211</v>
      </c>
      <c r="E189" s="29"/>
      <c r="F189" s="30"/>
      <c r="G189" s="29" t="s">
        <v>29</v>
      </c>
      <c r="H189" s="31">
        <v>5.96</v>
      </c>
      <c r="I189" s="32">
        <v>6825</v>
      </c>
      <c r="J189" s="33"/>
      <c r="K189" s="34">
        <f t="shared" si="49"/>
        <v>5.96</v>
      </c>
      <c r="M189" s="5">
        <v>5.9569999999999999</v>
      </c>
      <c r="N189" s="36">
        <f t="shared" si="54"/>
        <v>1</v>
      </c>
      <c r="O189" s="36">
        <f t="shared" si="50"/>
        <v>0</v>
      </c>
      <c r="P189" s="36">
        <f t="shared" si="51"/>
        <v>1</v>
      </c>
      <c r="Q189" s="36">
        <f t="shared" si="55"/>
        <v>0</v>
      </c>
      <c r="R189" s="36">
        <f t="shared" si="56"/>
        <v>0</v>
      </c>
      <c r="S189" s="45">
        <f t="shared" si="52"/>
        <v>0</v>
      </c>
      <c r="T189" s="46">
        <v>39</v>
      </c>
      <c r="U189" s="6" t="s">
        <v>211</v>
      </c>
      <c r="V189" s="6">
        <v>5.96</v>
      </c>
    </row>
    <row r="190" spans="1:22" ht="20.100000000000001" customHeight="1">
      <c r="A190" s="37">
        <v>40</v>
      </c>
      <c r="B190" s="37">
        <f t="shared" si="53"/>
        <v>175</v>
      </c>
      <c r="C190" s="37" t="s">
        <v>49</v>
      </c>
      <c r="D190" s="38" t="s">
        <v>212</v>
      </c>
      <c r="E190" s="37"/>
      <c r="F190" s="38"/>
      <c r="G190" s="37" t="s">
        <v>29</v>
      </c>
      <c r="H190" s="39">
        <v>4.33</v>
      </c>
      <c r="I190" s="40">
        <v>5214</v>
      </c>
      <c r="J190" s="41"/>
      <c r="K190" s="34">
        <f t="shared" si="49"/>
        <v>4.33</v>
      </c>
      <c r="M190" s="5">
        <v>4.335</v>
      </c>
      <c r="N190" s="36">
        <f t="shared" si="54"/>
        <v>1</v>
      </c>
      <c r="O190" s="36">
        <f t="shared" si="50"/>
        <v>0</v>
      </c>
      <c r="P190" s="36">
        <f t="shared" si="51"/>
        <v>1</v>
      </c>
      <c r="Q190" s="36">
        <f t="shared" si="55"/>
        <v>0</v>
      </c>
      <c r="R190" s="36">
        <f t="shared" si="56"/>
        <v>0</v>
      </c>
      <c r="S190" s="45">
        <f t="shared" si="52"/>
        <v>0</v>
      </c>
      <c r="T190" s="46">
        <v>40</v>
      </c>
      <c r="U190" s="6" t="s">
        <v>212</v>
      </c>
      <c r="V190" s="6">
        <v>4.33</v>
      </c>
    </row>
    <row r="191" spans="1:22" ht="20.100000000000001" customHeight="1">
      <c r="A191" s="29">
        <v>41</v>
      </c>
      <c r="B191" s="29">
        <f t="shared" si="53"/>
        <v>176</v>
      </c>
      <c r="C191" s="29" t="s">
        <v>49</v>
      </c>
      <c r="D191" s="30" t="s">
        <v>213</v>
      </c>
      <c r="E191" s="29"/>
      <c r="F191" s="30"/>
      <c r="G191" s="29" t="s">
        <v>29</v>
      </c>
      <c r="H191" s="31">
        <v>4.07</v>
      </c>
      <c r="I191" s="32">
        <v>11108</v>
      </c>
      <c r="J191" s="33"/>
      <c r="K191" s="34">
        <f t="shared" si="49"/>
        <v>4.07</v>
      </c>
      <c r="M191" s="5">
        <v>4.0739999999999998</v>
      </c>
      <c r="N191" s="36">
        <f t="shared" si="54"/>
        <v>1</v>
      </c>
      <c r="O191" s="36">
        <f t="shared" si="50"/>
        <v>0</v>
      </c>
      <c r="P191" s="36">
        <f t="shared" si="51"/>
        <v>1</v>
      </c>
      <c r="Q191" s="36">
        <f t="shared" si="55"/>
        <v>0</v>
      </c>
      <c r="R191" s="36">
        <f t="shared" si="56"/>
        <v>0</v>
      </c>
      <c r="S191" s="45">
        <f t="shared" si="52"/>
        <v>0</v>
      </c>
      <c r="T191" s="46">
        <v>41</v>
      </c>
      <c r="U191" s="6" t="s">
        <v>213</v>
      </c>
      <c r="V191" s="6">
        <v>4.07</v>
      </c>
    </row>
    <row r="192" spans="1:22" ht="20.100000000000001" customHeight="1">
      <c r="A192" s="29">
        <v>42</v>
      </c>
      <c r="B192" s="29">
        <f t="shared" si="53"/>
        <v>177</v>
      </c>
      <c r="C192" s="29" t="s">
        <v>49</v>
      </c>
      <c r="D192" s="30" t="s">
        <v>214</v>
      </c>
      <c r="E192" s="29"/>
      <c r="F192" s="30"/>
      <c r="G192" s="29" t="s">
        <v>29</v>
      </c>
      <c r="H192" s="31">
        <v>9</v>
      </c>
      <c r="I192" s="32">
        <v>10708</v>
      </c>
      <c r="J192" s="33"/>
      <c r="K192" s="34">
        <f t="shared" si="49"/>
        <v>9</v>
      </c>
      <c r="M192" s="5">
        <v>9.0039999999999996</v>
      </c>
      <c r="N192" s="36">
        <f t="shared" si="54"/>
        <v>1</v>
      </c>
      <c r="O192" s="36">
        <f t="shared" si="50"/>
        <v>0</v>
      </c>
      <c r="P192" s="36">
        <f t="shared" si="51"/>
        <v>1</v>
      </c>
      <c r="Q192" s="36">
        <f t="shared" si="55"/>
        <v>0</v>
      </c>
      <c r="R192" s="36">
        <f t="shared" si="56"/>
        <v>0</v>
      </c>
      <c r="S192" s="45">
        <f t="shared" si="52"/>
        <v>0</v>
      </c>
      <c r="T192" s="46">
        <v>42</v>
      </c>
      <c r="U192" s="6" t="s">
        <v>214</v>
      </c>
      <c r="V192" s="6">
        <v>9</v>
      </c>
    </row>
    <row r="193" spans="1:22" ht="20.100000000000001" customHeight="1">
      <c r="A193" s="29">
        <v>43</v>
      </c>
      <c r="B193" s="29">
        <f t="shared" si="53"/>
        <v>178</v>
      </c>
      <c r="C193" s="29" t="s">
        <v>49</v>
      </c>
      <c r="D193" s="30" t="s">
        <v>215</v>
      </c>
      <c r="E193" s="29"/>
      <c r="F193" s="30"/>
      <c r="G193" s="29" t="s">
        <v>29</v>
      </c>
      <c r="H193" s="31">
        <v>5.99</v>
      </c>
      <c r="I193" s="32">
        <v>10752</v>
      </c>
      <c r="J193" s="33"/>
      <c r="K193" s="34">
        <f t="shared" si="49"/>
        <v>5.99</v>
      </c>
      <c r="M193" s="5">
        <v>5.9889999999999999</v>
      </c>
      <c r="N193" s="36">
        <f t="shared" si="54"/>
        <v>1</v>
      </c>
      <c r="O193" s="36">
        <f t="shared" si="50"/>
        <v>0</v>
      </c>
      <c r="P193" s="36">
        <f t="shared" si="51"/>
        <v>1</v>
      </c>
      <c r="Q193" s="36">
        <f t="shared" si="55"/>
        <v>0</v>
      </c>
      <c r="R193" s="36">
        <f t="shared" si="56"/>
        <v>0</v>
      </c>
      <c r="S193" s="45">
        <f t="shared" si="52"/>
        <v>0</v>
      </c>
      <c r="T193" s="46">
        <v>43</v>
      </c>
      <c r="U193" s="6" t="s">
        <v>215</v>
      </c>
      <c r="V193" s="6">
        <v>5.99</v>
      </c>
    </row>
    <row r="194" spans="1:22" ht="20.100000000000001" customHeight="1">
      <c r="A194" s="15" t="s">
        <v>216</v>
      </c>
      <c r="B194" s="15"/>
      <c r="C194" s="29"/>
      <c r="D194" s="26" t="s">
        <v>217</v>
      </c>
      <c r="E194" s="15"/>
      <c r="F194" s="26"/>
      <c r="G194" s="26"/>
      <c r="H194" s="23">
        <f>SUM(H195:H224)</f>
        <v>174.22000000000003</v>
      </c>
      <c r="I194" s="24">
        <f>SUM(I195:I224)</f>
        <v>195232</v>
      </c>
      <c r="J194" s="33"/>
      <c r="N194" s="28">
        <f>SUM(N195:N224)</f>
        <v>30</v>
      </c>
      <c r="O194" s="28">
        <f>SUM(O195:O224)</f>
        <v>2</v>
      </c>
      <c r="P194" s="28">
        <f>SUM(P195:P224)</f>
        <v>32</v>
      </c>
      <c r="Q194" s="28">
        <f>SUM(Q195:Q224)</f>
        <v>0</v>
      </c>
      <c r="R194" s="28">
        <f>SUM(R195:R224)</f>
        <v>2</v>
      </c>
    </row>
    <row r="195" spans="1:22" ht="20.100000000000001" customHeight="1">
      <c r="A195" s="29">
        <v>1</v>
      </c>
      <c r="B195" s="29">
        <v>179</v>
      </c>
      <c r="C195" s="29" t="s">
        <v>49</v>
      </c>
      <c r="D195" s="30" t="s">
        <v>218</v>
      </c>
      <c r="E195" s="29"/>
      <c r="F195" s="30"/>
      <c r="G195" s="29" t="s">
        <v>29</v>
      </c>
      <c r="H195" s="31">
        <v>4.09</v>
      </c>
      <c r="I195" s="32">
        <v>9734</v>
      </c>
      <c r="J195" s="33"/>
      <c r="K195" s="34">
        <f t="shared" ref="K195:K224" si="57">ROUND(H195,2)</f>
        <v>4.09</v>
      </c>
      <c r="N195" s="36">
        <f t="shared" ref="N195:N223" si="58">IF(H195&gt;=15,0,1)</f>
        <v>1</v>
      </c>
      <c r="O195" s="36">
        <f t="shared" ref="O195:O224" si="59">IF(I195&gt;=4000,0,1)</f>
        <v>0</v>
      </c>
      <c r="P195" s="36">
        <f t="shared" ref="P195:P224" si="60">N195+O195</f>
        <v>1</v>
      </c>
      <c r="Q195" s="36">
        <f t="shared" ref="Q195:Q223" si="61">IF(AND(H195&gt;=30,I195&gt;=8000),1,0)</f>
        <v>0</v>
      </c>
      <c r="R195" s="36">
        <f t="shared" ref="R195:R223" si="62">IF(AND(H195&lt;15,I195&lt;4000),1,0)</f>
        <v>0</v>
      </c>
    </row>
    <row r="196" spans="1:22" ht="20.100000000000001" customHeight="1">
      <c r="A196" s="29">
        <v>2</v>
      </c>
      <c r="B196" s="29">
        <f t="shared" ref="B196:B224" si="63">B195+1</f>
        <v>180</v>
      </c>
      <c r="C196" s="29" t="s">
        <v>49</v>
      </c>
      <c r="D196" s="30" t="s">
        <v>219</v>
      </c>
      <c r="E196" s="29"/>
      <c r="F196" s="30"/>
      <c r="G196" s="29" t="s">
        <v>29</v>
      </c>
      <c r="H196" s="31">
        <v>4.01</v>
      </c>
      <c r="I196" s="32">
        <v>9685</v>
      </c>
      <c r="J196" s="33"/>
      <c r="K196" s="34">
        <f t="shared" si="57"/>
        <v>4.01</v>
      </c>
      <c r="N196" s="36">
        <f t="shared" si="58"/>
        <v>1</v>
      </c>
      <c r="O196" s="36">
        <f t="shared" si="59"/>
        <v>0</v>
      </c>
      <c r="P196" s="36">
        <f t="shared" si="60"/>
        <v>1</v>
      </c>
      <c r="Q196" s="36">
        <f t="shared" si="61"/>
        <v>0</v>
      </c>
      <c r="R196" s="36">
        <f t="shared" si="62"/>
        <v>0</v>
      </c>
    </row>
    <row r="197" spans="1:22" ht="20.100000000000001" customHeight="1">
      <c r="A197" s="29">
        <v>3</v>
      </c>
      <c r="B197" s="29">
        <f t="shared" si="63"/>
        <v>181</v>
      </c>
      <c r="C197" s="29" t="s">
        <v>49</v>
      </c>
      <c r="D197" s="30" t="s">
        <v>220</v>
      </c>
      <c r="E197" s="29"/>
      <c r="F197" s="30"/>
      <c r="G197" s="29" t="s">
        <v>29</v>
      </c>
      <c r="H197" s="31">
        <v>6.9</v>
      </c>
      <c r="I197" s="32">
        <v>8677</v>
      </c>
      <c r="J197" s="33"/>
      <c r="K197" s="34">
        <f t="shared" si="57"/>
        <v>6.9</v>
      </c>
      <c r="N197" s="36">
        <f t="shared" si="58"/>
        <v>1</v>
      </c>
      <c r="O197" s="36">
        <f t="shared" si="59"/>
        <v>0</v>
      </c>
      <c r="P197" s="36">
        <f t="shared" si="60"/>
        <v>1</v>
      </c>
      <c r="Q197" s="36">
        <f t="shared" si="61"/>
        <v>0</v>
      </c>
      <c r="R197" s="36">
        <f t="shared" si="62"/>
        <v>0</v>
      </c>
    </row>
    <row r="198" spans="1:22" ht="20.100000000000001" customHeight="1">
      <c r="A198" s="29">
        <v>4</v>
      </c>
      <c r="B198" s="29">
        <f t="shared" si="63"/>
        <v>182</v>
      </c>
      <c r="C198" s="29" t="s">
        <v>49</v>
      </c>
      <c r="D198" s="30" t="s">
        <v>221</v>
      </c>
      <c r="E198" s="29">
        <v>1</v>
      </c>
      <c r="F198" s="30"/>
      <c r="G198" s="29" t="s">
        <v>29</v>
      </c>
      <c r="H198" s="31">
        <v>5.31</v>
      </c>
      <c r="I198" s="32">
        <v>7154</v>
      </c>
      <c r="J198" s="33"/>
      <c r="K198" s="34">
        <f t="shared" si="57"/>
        <v>5.31</v>
      </c>
      <c r="N198" s="36">
        <f t="shared" si="58"/>
        <v>1</v>
      </c>
      <c r="O198" s="36">
        <f t="shared" si="59"/>
        <v>0</v>
      </c>
      <c r="P198" s="36">
        <f t="shared" si="60"/>
        <v>1</v>
      </c>
      <c r="Q198" s="36">
        <f t="shared" si="61"/>
        <v>0</v>
      </c>
      <c r="R198" s="36">
        <f t="shared" si="62"/>
        <v>0</v>
      </c>
    </row>
    <row r="199" spans="1:22" ht="20.100000000000001" customHeight="1">
      <c r="A199" s="29">
        <v>5</v>
      </c>
      <c r="B199" s="29">
        <f t="shared" si="63"/>
        <v>183</v>
      </c>
      <c r="C199" s="29" t="s">
        <v>49</v>
      </c>
      <c r="D199" s="30" t="s">
        <v>222</v>
      </c>
      <c r="E199" s="29"/>
      <c r="F199" s="30"/>
      <c r="G199" s="29" t="s">
        <v>29</v>
      </c>
      <c r="H199" s="31">
        <v>3.43</v>
      </c>
      <c r="I199" s="32">
        <v>7160</v>
      </c>
      <c r="J199" s="33"/>
      <c r="K199" s="34">
        <f t="shared" si="57"/>
        <v>3.43</v>
      </c>
      <c r="N199" s="36">
        <f t="shared" si="58"/>
        <v>1</v>
      </c>
      <c r="O199" s="36">
        <f t="shared" si="59"/>
        <v>0</v>
      </c>
      <c r="P199" s="36">
        <f t="shared" si="60"/>
        <v>1</v>
      </c>
      <c r="Q199" s="36">
        <f t="shared" si="61"/>
        <v>0</v>
      </c>
      <c r="R199" s="36">
        <f t="shared" si="62"/>
        <v>0</v>
      </c>
    </row>
    <row r="200" spans="1:22" ht="20.100000000000001" customHeight="1">
      <c r="A200" s="29">
        <v>6</v>
      </c>
      <c r="B200" s="29">
        <f t="shared" si="63"/>
        <v>184</v>
      </c>
      <c r="C200" s="29" t="s">
        <v>49</v>
      </c>
      <c r="D200" s="30" t="s">
        <v>223</v>
      </c>
      <c r="E200" s="29"/>
      <c r="F200" s="30"/>
      <c r="G200" s="29" t="s">
        <v>29</v>
      </c>
      <c r="H200" s="31">
        <v>3.99</v>
      </c>
      <c r="I200" s="32">
        <v>13254</v>
      </c>
      <c r="J200" s="33"/>
      <c r="K200" s="34">
        <f t="shared" si="57"/>
        <v>3.99</v>
      </c>
      <c r="N200" s="36">
        <f t="shared" si="58"/>
        <v>1</v>
      </c>
      <c r="O200" s="36">
        <f t="shared" si="59"/>
        <v>0</v>
      </c>
      <c r="P200" s="36">
        <f t="shared" si="60"/>
        <v>1</v>
      </c>
      <c r="Q200" s="36">
        <f t="shared" si="61"/>
        <v>0</v>
      </c>
      <c r="R200" s="36">
        <f t="shared" si="62"/>
        <v>0</v>
      </c>
    </row>
    <row r="201" spans="1:22" ht="20.100000000000001" customHeight="1">
      <c r="A201" s="29">
        <v>7</v>
      </c>
      <c r="B201" s="29">
        <f t="shared" si="63"/>
        <v>185</v>
      </c>
      <c r="C201" s="29" t="s">
        <v>49</v>
      </c>
      <c r="D201" s="30" t="s">
        <v>224</v>
      </c>
      <c r="E201" s="29"/>
      <c r="F201" s="30"/>
      <c r="G201" s="29" t="s">
        <v>29</v>
      </c>
      <c r="H201" s="31">
        <v>6.79</v>
      </c>
      <c r="I201" s="32">
        <v>6606</v>
      </c>
      <c r="J201" s="33"/>
      <c r="K201" s="34">
        <f t="shared" si="57"/>
        <v>6.79</v>
      </c>
      <c r="N201" s="36">
        <f t="shared" si="58"/>
        <v>1</v>
      </c>
      <c r="O201" s="36">
        <f t="shared" si="59"/>
        <v>0</v>
      </c>
      <c r="P201" s="36">
        <f t="shared" si="60"/>
        <v>1</v>
      </c>
      <c r="Q201" s="36">
        <f t="shared" si="61"/>
        <v>0</v>
      </c>
      <c r="R201" s="36">
        <f t="shared" si="62"/>
        <v>0</v>
      </c>
    </row>
    <row r="202" spans="1:22" ht="20.100000000000001" customHeight="1">
      <c r="A202" s="29">
        <v>8</v>
      </c>
      <c r="B202" s="29">
        <f t="shared" si="63"/>
        <v>186</v>
      </c>
      <c r="C202" s="29" t="s">
        <v>49</v>
      </c>
      <c r="D202" s="30" t="s">
        <v>225</v>
      </c>
      <c r="E202" s="29"/>
      <c r="F202" s="30"/>
      <c r="G202" s="29" t="s">
        <v>29</v>
      </c>
      <c r="H202" s="31">
        <v>5.44</v>
      </c>
      <c r="I202" s="32">
        <v>6282</v>
      </c>
      <c r="J202" s="33"/>
      <c r="K202" s="34">
        <f t="shared" si="57"/>
        <v>5.44</v>
      </c>
      <c r="N202" s="36">
        <f t="shared" si="58"/>
        <v>1</v>
      </c>
      <c r="O202" s="36">
        <f t="shared" si="59"/>
        <v>0</v>
      </c>
      <c r="P202" s="36">
        <f t="shared" si="60"/>
        <v>1</v>
      </c>
      <c r="Q202" s="36">
        <f t="shared" si="61"/>
        <v>0</v>
      </c>
      <c r="R202" s="36">
        <f t="shared" si="62"/>
        <v>0</v>
      </c>
    </row>
    <row r="203" spans="1:22" ht="20.100000000000001" customHeight="1">
      <c r="A203" s="29">
        <v>9</v>
      </c>
      <c r="B203" s="29">
        <f t="shared" si="63"/>
        <v>187</v>
      </c>
      <c r="C203" s="29" t="s">
        <v>49</v>
      </c>
      <c r="D203" s="30" t="s">
        <v>226</v>
      </c>
      <c r="E203" s="29"/>
      <c r="F203" s="30"/>
      <c r="G203" s="29" t="s">
        <v>29</v>
      </c>
      <c r="H203" s="31">
        <v>5.36</v>
      </c>
      <c r="I203" s="32">
        <v>6750</v>
      </c>
      <c r="J203" s="33"/>
      <c r="K203" s="34">
        <f t="shared" si="57"/>
        <v>5.36</v>
      </c>
      <c r="N203" s="36">
        <f t="shared" si="58"/>
        <v>1</v>
      </c>
      <c r="O203" s="36">
        <f t="shared" si="59"/>
        <v>0</v>
      </c>
      <c r="P203" s="36">
        <f t="shared" si="60"/>
        <v>1</v>
      </c>
      <c r="Q203" s="36">
        <f t="shared" si="61"/>
        <v>0</v>
      </c>
      <c r="R203" s="36">
        <f t="shared" si="62"/>
        <v>0</v>
      </c>
    </row>
    <row r="204" spans="1:22" ht="20.100000000000001" customHeight="1">
      <c r="A204" s="29">
        <v>10</v>
      </c>
      <c r="B204" s="29">
        <f t="shared" si="63"/>
        <v>188</v>
      </c>
      <c r="C204" s="29" t="s">
        <v>49</v>
      </c>
      <c r="D204" s="30" t="s">
        <v>227</v>
      </c>
      <c r="E204" s="29"/>
      <c r="F204" s="30"/>
      <c r="G204" s="29" t="s">
        <v>29</v>
      </c>
      <c r="H204" s="31">
        <v>7.49</v>
      </c>
      <c r="I204" s="32">
        <v>6100</v>
      </c>
      <c r="J204" s="33"/>
      <c r="K204" s="34">
        <f t="shared" si="57"/>
        <v>7.49</v>
      </c>
      <c r="N204" s="36">
        <f t="shared" si="58"/>
        <v>1</v>
      </c>
      <c r="O204" s="36">
        <f t="shared" si="59"/>
        <v>0</v>
      </c>
      <c r="P204" s="36">
        <f t="shared" si="60"/>
        <v>1</v>
      </c>
      <c r="Q204" s="36">
        <f t="shared" si="61"/>
        <v>0</v>
      </c>
      <c r="R204" s="36">
        <f t="shared" si="62"/>
        <v>0</v>
      </c>
    </row>
    <row r="205" spans="1:22" ht="20.100000000000001" customHeight="1">
      <c r="A205" s="37">
        <v>11</v>
      </c>
      <c r="B205" s="37">
        <f t="shared" si="63"/>
        <v>189</v>
      </c>
      <c r="C205" s="37" t="s">
        <v>49</v>
      </c>
      <c r="D205" s="38" t="s">
        <v>228</v>
      </c>
      <c r="E205" s="37"/>
      <c r="F205" s="38"/>
      <c r="G205" s="37" t="s">
        <v>29</v>
      </c>
      <c r="H205" s="39">
        <v>8.83</v>
      </c>
      <c r="I205" s="40">
        <v>8330</v>
      </c>
      <c r="J205" s="41"/>
      <c r="K205" s="34">
        <f t="shared" si="57"/>
        <v>8.83</v>
      </c>
      <c r="N205" s="36">
        <f t="shared" si="58"/>
        <v>1</v>
      </c>
      <c r="O205" s="36">
        <f t="shared" si="59"/>
        <v>0</v>
      </c>
      <c r="P205" s="36">
        <f t="shared" si="60"/>
        <v>1</v>
      </c>
      <c r="Q205" s="36">
        <f t="shared" si="61"/>
        <v>0</v>
      </c>
      <c r="R205" s="36">
        <f t="shared" si="62"/>
        <v>0</v>
      </c>
    </row>
    <row r="206" spans="1:22" ht="20.100000000000001" customHeight="1">
      <c r="A206" s="29">
        <v>12</v>
      </c>
      <c r="B206" s="29">
        <f t="shared" si="63"/>
        <v>190</v>
      </c>
      <c r="C206" s="29" t="s">
        <v>49</v>
      </c>
      <c r="D206" s="30" t="s">
        <v>229</v>
      </c>
      <c r="E206" s="29"/>
      <c r="F206" s="30"/>
      <c r="G206" s="29" t="s">
        <v>29</v>
      </c>
      <c r="H206" s="31">
        <v>6.86</v>
      </c>
      <c r="I206" s="32">
        <v>5291</v>
      </c>
      <c r="J206" s="33"/>
      <c r="K206" s="34">
        <f t="shared" si="57"/>
        <v>6.86</v>
      </c>
      <c r="N206" s="36">
        <f t="shared" si="58"/>
        <v>1</v>
      </c>
      <c r="O206" s="36">
        <f t="shared" si="59"/>
        <v>0</v>
      </c>
      <c r="P206" s="36">
        <f t="shared" si="60"/>
        <v>1</v>
      </c>
      <c r="Q206" s="36">
        <f t="shared" si="61"/>
        <v>0</v>
      </c>
      <c r="R206" s="36">
        <f t="shared" si="62"/>
        <v>0</v>
      </c>
    </row>
    <row r="207" spans="1:22" ht="20.100000000000001" customHeight="1">
      <c r="A207" s="29">
        <v>13</v>
      </c>
      <c r="B207" s="29">
        <f t="shared" si="63"/>
        <v>191</v>
      </c>
      <c r="C207" s="29" t="s">
        <v>49</v>
      </c>
      <c r="D207" s="30" t="s">
        <v>230</v>
      </c>
      <c r="E207" s="29"/>
      <c r="F207" s="30"/>
      <c r="G207" s="29" t="s">
        <v>29</v>
      </c>
      <c r="H207" s="31">
        <v>6.12</v>
      </c>
      <c r="I207" s="32">
        <v>4806</v>
      </c>
      <c r="J207" s="33"/>
      <c r="K207" s="34">
        <f t="shared" si="57"/>
        <v>6.12</v>
      </c>
      <c r="N207" s="36">
        <f t="shared" si="58"/>
        <v>1</v>
      </c>
      <c r="O207" s="36">
        <f t="shared" si="59"/>
        <v>0</v>
      </c>
      <c r="P207" s="36">
        <f t="shared" si="60"/>
        <v>1</v>
      </c>
      <c r="Q207" s="36">
        <f t="shared" si="61"/>
        <v>0</v>
      </c>
      <c r="R207" s="36">
        <f t="shared" si="62"/>
        <v>0</v>
      </c>
    </row>
    <row r="208" spans="1:22" ht="20.100000000000001" customHeight="1">
      <c r="A208" s="29">
        <v>14</v>
      </c>
      <c r="B208" s="29">
        <f t="shared" si="63"/>
        <v>192</v>
      </c>
      <c r="C208" s="29" t="s">
        <v>49</v>
      </c>
      <c r="D208" s="30" t="s">
        <v>231</v>
      </c>
      <c r="E208" s="29"/>
      <c r="F208" s="30"/>
      <c r="G208" s="29" t="s">
        <v>29</v>
      </c>
      <c r="H208" s="31">
        <v>6.37</v>
      </c>
      <c r="I208" s="32">
        <v>6362</v>
      </c>
      <c r="J208" s="33"/>
      <c r="K208" s="34">
        <f t="shared" si="57"/>
        <v>6.37</v>
      </c>
      <c r="N208" s="36">
        <f t="shared" si="58"/>
        <v>1</v>
      </c>
      <c r="O208" s="36">
        <f t="shared" si="59"/>
        <v>0</v>
      </c>
      <c r="P208" s="36">
        <f t="shared" si="60"/>
        <v>1</v>
      </c>
      <c r="Q208" s="36">
        <f t="shared" si="61"/>
        <v>0</v>
      </c>
      <c r="R208" s="36">
        <f t="shared" si="62"/>
        <v>0</v>
      </c>
    </row>
    <row r="209" spans="1:18" ht="20.100000000000001" customHeight="1">
      <c r="A209" s="29">
        <v>15</v>
      </c>
      <c r="B209" s="29">
        <f t="shared" si="63"/>
        <v>193</v>
      </c>
      <c r="C209" s="29" t="s">
        <v>49</v>
      </c>
      <c r="D209" s="30" t="s">
        <v>232</v>
      </c>
      <c r="E209" s="29"/>
      <c r="F209" s="30"/>
      <c r="G209" s="29" t="s">
        <v>29</v>
      </c>
      <c r="H209" s="31">
        <v>7.38</v>
      </c>
      <c r="I209" s="32">
        <v>6121</v>
      </c>
      <c r="J209" s="33"/>
      <c r="K209" s="34">
        <f t="shared" si="57"/>
        <v>7.38</v>
      </c>
      <c r="N209" s="36">
        <f t="shared" si="58"/>
        <v>1</v>
      </c>
      <c r="O209" s="36">
        <f t="shared" si="59"/>
        <v>0</v>
      </c>
      <c r="P209" s="36">
        <f t="shared" si="60"/>
        <v>1</v>
      </c>
      <c r="Q209" s="36">
        <f t="shared" si="61"/>
        <v>0</v>
      </c>
      <c r="R209" s="36">
        <f t="shared" si="62"/>
        <v>0</v>
      </c>
    </row>
    <row r="210" spans="1:18" ht="20.100000000000001" customHeight="1">
      <c r="A210" s="29">
        <v>16</v>
      </c>
      <c r="B210" s="29">
        <f t="shared" si="63"/>
        <v>194</v>
      </c>
      <c r="C210" s="29" t="s">
        <v>49</v>
      </c>
      <c r="D210" s="30" t="s">
        <v>233</v>
      </c>
      <c r="E210" s="29"/>
      <c r="F210" s="30"/>
      <c r="G210" s="29" t="s">
        <v>29</v>
      </c>
      <c r="H210" s="31">
        <v>6.33</v>
      </c>
      <c r="I210" s="32">
        <v>6588</v>
      </c>
      <c r="J210" s="33"/>
      <c r="K210" s="34">
        <f t="shared" si="57"/>
        <v>6.33</v>
      </c>
      <c r="N210" s="36">
        <f t="shared" si="58"/>
        <v>1</v>
      </c>
      <c r="O210" s="36">
        <f t="shared" si="59"/>
        <v>0</v>
      </c>
      <c r="P210" s="36">
        <f t="shared" si="60"/>
        <v>1</v>
      </c>
      <c r="Q210" s="36">
        <f t="shared" si="61"/>
        <v>0</v>
      </c>
      <c r="R210" s="36">
        <f t="shared" si="62"/>
        <v>0</v>
      </c>
    </row>
    <row r="211" spans="1:18" ht="20.100000000000001" customHeight="1">
      <c r="A211" s="29">
        <v>17</v>
      </c>
      <c r="B211" s="29">
        <f t="shared" si="63"/>
        <v>195</v>
      </c>
      <c r="C211" s="29" t="s">
        <v>49</v>
      </c>
      <c r="D211" s="30" t="s">
        <v>234</v>
      </c>
      <c r="E211" s="29"/>
      <c r="F211" s="30"/>
      <c r="G211" s="29" t="s">
        <v>29</v>
      </c>
      <c r="H211" s="31">
        <v>6.22</v>
      </c>
      <c r="I211" s="32">
        <v>6010</v>
      </c>
      <c r="J211" s="33"/>
      <c r="K211" s="34">
        <f t="shared" si="57"/>
        <v>6.22</v>
      </c>
      <c r="N211" s="36">
        <f t="shared" si="58"/>
        <v>1</v>
      </c>
      <c r="O211" s="36">
        <f t="shared" si="59"/>
        <v>0</v>
      </c>
      <c r="P211" s="36">
        <f t="shared" si="60"/>
        <v>1</v>
      </c>
      <c r="Q211" s="36">
        <f t="shared" si="61"/>
        <v>0</v>
      </c>
      <c r="R211" s="36">
        <f t="shared" si="62"/>
        <v>0</v>
      </c>
    </row>
    <row r="212" spans="1:18" ht="20.100000000000001" customHeight="1">
      <c r="A212" s="29">
        <v>18</v>
      </c>
      <c r="B212" s="29">
        <f t="shared" si="63"/>
        <v>196</v>
      </c>
      <c r="C212" s="29" t="s">
        <v>49</v>
      </c>
      <c r="D212" s="30" t="s">
        <v>235</v>
      </c>
      <c r="E212" s="29"/>
      <c r="F212" s="30"/>
      <c r="G212" s="29" t="s">
        <v>29</v>
      </c>
      <c r="H212" s="31">
        <v>7.14</v>
      </c>
      <c r="I212" s="32">
        <v>6245</v>
      </c>
      <c r="J212" s="33"/>
      <c r="K212" s="34">
        <f t="shared" si="57"/>
        <v>7.14</v>
      </c>
      <c r="N212" s="36">
        <f t="shared" si="58"/>
        <v>1</v>
      </c>
      <c r="O212" s="36">
        <f t="shared" si="59"/>
        <v>0</v>
      </c>
      <c r="P212" s="36">
        <f t="shared" si="60"/>
        <v>1</v>
      </c>
      <c r="Q212" s="36">
        <f t="shared" si="61"/>
        <v>0</v>
      </c>
      <c r="R212" s="36">
        <f t="shared" si="62"/>
        <v>0</v>
      </c>
    </row>
    <row r="213" spans="1:18" ht="20.100000000000001" customHeight="1">
      <c r="A213" s="29">
        <v>19</v>
      </c>
      <c r="B213" s="29">
        <f t="shared" si="63"/>
        <v>197</v>
      </c>
      <c r="C213" s="29" t="s">
        <v>49</v>
      </c>
      <c r="D213" s="30" t="s">
        <v>236</v>
      </c>
      <c r="E213" s="29">
        <v>1</v>
      </c>
      <c r="F213" s="30"/>
      <c r="G213" s="29" t="s">
        <v>29</v>
      </c>
      <c r="H213" s="31">
        <v>7.42</v>
      </c>
      <c r="I213" s="32">
        <v>7290</v>
      </c>
      <c r="J213" s="33"/>
      <c r="K213" s="34">
        <f t="shared" si="57"/>
        <v>7.42</v>
      </c>
      <c r="N213" s="36">
        <f t="shared" si="58"/>
        <v>1</v>
      </c>
      <c r="O213" s="36">
        <f t="shared" si="59"/>
        <v>0</v>
      </c>
      <c r="P213" s="36">
        <f t="shared" si="60"/>
        <v>1</v>
      </c>
      <c r="Q213" s="36">
        <f t="shared" si="61"/>
        <v>0</v>
      </c>
      <c r="R213" s="36">
        <f t="shared" si="62"/>
        <v>0</v>
      </c>
    </row>
    <row r="214" spans="1:18" ht="20.100000000000001" customHeight="1">
      <c r="A214" s="29">
        <v>20</v>
      </c>
      <c r="B214" s="29">
        <f t="shared" si="63"/>
        <v>198</v>
      </c>
      <c r="C214" s="29" t="s">
        <v>49</v>
      </c>
      <c r="D214" s="30" t="s">
        <v>237</v>
      </c>
      <c r="E214" s="29">
        <v>1</v>
      </c>
      <c r="F214" s="30"/>
      <c r="G214" s="29" t="s">
        <v>29</v>
      </c>
      <c r="H214" s="31">
        <v>6.06</v>
      </c>
      <c r="I214" s="32">
        <v>9979</v>
      </c>
      <c r="J214" s="33"/>
      <c r="K214" s="34">
        <f t="shared" si="57"/>
        <v>6.06</v>
      </c>
      <c r="N214" s="36">
        <f t="shared" si="58"/>
        <v>1</v>
      </c>
      <c r="O214" s="36">
        <f t="shared" si="59"/>
        <v>0</v>
      </c>
      <c r="P214" s="36">
        <f t="shared" si="60"/>
        <v>1</v>
      </c>
      <c r="Q214" s="36">
        <f t="shared" si="61"/>
        <v>0</v>
      </c>
      <c r="R214" s="36">
        <f t="shared" si="62"/>
        <v>0</v>
      </c>
    </row>
    <row r="215" spans="1:18" ht="20.100000000000001" customHeight="1">
      <c r="A215" s="29">
        <v>21</v>
      </c>
      <c r="B215" s="29">
        <f t="shared" si="63"/>
        <v>199</v>
      </c>
      <c r="C215" s="29" t="s">
        <v>49</v>
      </c>
      <c r="D215" s="30" t="s">
        <v>238</v>
      </c>
      <c r="E215" s="29"/>
      <c r="F215" s="30"/>
      <c r="G215" s="29" t="s">
        <v>29</v>
      </c>
      <c r="H215" s="31">
        <v>6.45</v>
      </c>
      <c r="I215" s="32">
        <v>5990</v>
      </c>
      <c r="J215" s="33"/>
      <c r="K215" s="34">
        <f t="shared" si="57"/>
        <v>6.45</v>
      </c>
      <c r="N215" s="36">
        <f t="shared" si="58"/>
        <v>1</v>
      </c>
      <c r="O215" s="36">
        <f t="shared" si="59"/>
        <v>0</v>
      </c>
      <c r="P215" s="36">
        <f t="shared" si="60"/>
        <v>1</v>
      </c>
      <c r="Q215" s="36">
        <f t="shared" si="61"/>
        <v>0</v>
      </c>
      <c r="R215" s="36">
        <f t="shared" si="62"/>
        <v>0</v>
      </c>
    </row>
    <row r="216" spans="1:18" ht="20.100000000000001" customHeight="1">
      <c r="A216" s="29">
        <v>22</v>
      </c>
      <c r="B216" s="29">
        <f t="shared" si="63"/>
        <v>200</v>
      </c>
      <c r="C216" s="29" t="s">
        <v>49</v>
      </c>
      <c r="D216" s="30" t="s">
        <v>239</v>
      </c>
      <c r="E216" s="29"/>
      <c r="F216" s="30"/>
      <c r="G216" s="29" t="s">
        <v>29</v>
      </c>
      <c r="H216" s="31">
        <v>3.82</v>
      </c>
      <c r="I216" s="32">
        <v>4412</v>
      </c>
      <c r="J216" s="33"/>
      <c r="K216" s="34">
        <f t="shared" si="57"/>
        <v>3.82</v>
      </c>
      <c r="N216" s="36">
        <f t="shared" si="58"/>
        <v>1</v>
      </c>
      <c r="O216" s="36">
        <f t="shared" si="59"/>
        <v>0</v>
      </c>
      <c r="P216" s="36">
        <f t="shared" si="60"/>
        <v>1</v>
      </c>
      <c r="Q216" s="36">
        <f t="shared" si="61"/>
        <v>0</v>
      </c>
      <c r="R216" s="36">
        <f t="shared" si="62"/>
        <v>0</v>
      </c>
    </row>
    <row r="217" spans="1:18" ht="20.100000000000001" customHeight="1">
      <c r="A217" s="29">
        <v>23</v>
      </c>
      <c r="B217" s="29">
        <f t="shared" si="63"/>
        <v>201</v>
      </c>
      <c r="C217" s="29" t="s">
        <v>49</v>
      </c>
      <c r="D217" s="30" t="s">
        <v>240</v>
      </c>
      <c r="E217" s="29">
        <v>1</v>
      </c>
      <c r="F217" s="30"/>
      <c r="G217" s="29" t="s">
        <v>29</v>
      </c>
      <c r="H217" s="31">
        <v>4.84</v>
      </c>
      <c r="I217" s="32">
        <v>2781</v>
      </c>
      <c r="J217" s="42"/>
      <c r="K217" s="34">
        <f t="shared" si="57"/>
        <v>4.84</v>
      </c>
      <c r="N217" s="36">
        <f t="shared" si="58"/>
        <v>1</v>
      </c>
      <c r="O217" s="36">
        <f t="shared" si="59"/>
        <v>1</v>
      </c>
      <c r="P217" s="36">
        <f t="shared" si="60"/>
        <v>2</v>
      </c>
      <c r="Q217" s="36">
        <f t="shared" si="61"/>
        <v>0</v>
      </c>
      <c r="R217" s="36">
        <f t="shared" si="62"/>
        <v>1</v>
      </c>
    </row>
    <row r="218" spans="1:18" ht="20.100000000000001" customHeight="1">
      <c r="A218" s="29">
        <v>24</v>
      </c>
      <c r="B218" s="29">
        <f t="shared" si="63"/>
        <v>202</v>
      </c>
      <c r="C218" s="29" t="s">
        <v>49</v>
      </c>
      <c r="D218" s="30" t="s">
        <v>241</v>
      </c>
      <c r="E218" s="29">
        <v>1</v>
      </c>
      <c r="F218" s="30"/>
      <c r="G218" s="29" t="s">
        <v>29</v>
      </c>
      <c r="H218" s="31">
        <v>6.94</v>
      </c>
      <c r="I218" s="32">
        <v>4603</v>
      </c>
      <c r="J218" s="33"/>
      <c r="K218" s="34">
        <f t="shared" si="57"/>
        <v>6.94</v>
      </c>
      <c r="N218" s="36">
        <f t="shared" si="58"/>
        <v>1</v>
      </c>
      <c r="O218" s="36">
        <f t="shared" si="59"/>
        <v>0</v>
      </c>
      <c r="P218" s="36">
        <f t="shared" si="60"/>
        <v>1</v>
      </c>
      <c r="Q218" s="36">
        <f t="shared" si="61"/>
        <v>0</v>
      </c>
      <c r="R218" s="36">
        <f t="shared" si="62"/>
        <v>0</v>
      </c>
    </row>
    <row r="219" spans="1:18" ht="20.100000000000001" customHeight="1">
      <c r="A219" s="29">
        <v>25</v>
      </c>
      <c r="B219" s="29">
        <f t="shared" si="63"/>
        <v>203</v>
      </c>
      <c r="C219" s="29" t="s">
        <v>49</v>
      </c>
      <c r="D219" s="30" t="s">
        <v>242</v>
      </c>
      <c r="E219" s="29"/>
      <c r="F219" s="30"/>
      <c r="G219" s="29" t="s">
        <v>29</v>
      </c>
      <c r="H219" s="31">
        <v>6.74</v>
      </c>
      <c r="I219" s="32">
        <v>4913</v>
      </c>
      <c r="J219" s="33"/>
      <c r="K219" s="34">
        <f t="shared" si="57"/>
        <v>6.74</v>
      </c>
      <c r="N219" s="36">
        <f t="shared" si="58"/>
        <v>1</v>
      </c>
      <c r="O219" s="36">
        <f t="shared" si="59"/>
        <v>0</v>
      </c>
      <c r="P219" s="36">
        <f t="shared" si="60"/>
        <v>1</v>
      </c>
      <c r="Q219" s="36">
        <f t="shared" si="61"/>
        <v>0</v>
      </c>
      <c r="R219" s="36">
        <f t="shared" si="62"/>
        <v>0</v>
      </c>
    </row>
    <row r="220" spans="1:18" ht="20.100000000000001" customHeight="1">
      <c r="A220" s="29">
        <v>26</v>
      </c>
      <c r="B220" s="29">
        <f t="shared" si="63"/>
        <v>204</v>
      </c>
      <c r="C220" s="29" t="s">
        <v>49</v>
      </c>
      <c r="D220" s="30" t="s">
        <v>243</v>
      </c>
      <c r="E220" s="29"/>
      <c r="F220" s="30"/>
      <c r="G220" s="29" t="s">
        <v>29</v>
      </c>
      <c r="H220" s="31">
        <v>6.99</v>
      </c>
      <c r="I220" s="32">
        <v>5621</v>
      </c>
      <c r="J220" s="33"/>
      <c r="K220" s="34">
        <f t="shared" si="57"/>
        <v>6.99</v>
      </c>
      <c r="N220" s="36">
        <f t="shared" si="58"/>
        <v>1</v>
      </c>
      <c r="O220" s="36">
        <f t="shared" si="59"/>
        <v>0</v>
      </c>
      <c r="P220" s="36">
        <f t="shared" si="60"/>
        <v>1</v>
      </c>
      <c r="Q220" s="36">
        <f t="shared" si="61"/>
        <v>0</v>
      </c>
      <c r="R220" s="36">
        <f t="shared" si="62"/>
        <v>0</v>
      </c>
    </row>
    <row r="221" spans="1:18" ht="20.100000000000001" customHeight="1">
      <c r="A221" s="29">
        <v>27</v>
      </c>
      <c r="B221" s="29">
        <f t="shared" si="63"/>
        <v>205</v>
      </c>
      <c r="C221" s="29" t="s">
        <v>49</v>
      </c>
      <c r="D221" s="30" t="s">
        <v>244</v>
      </c>
      <c r="E221" s="29"/>
      <c r="F221" s="30"/>
      <c r="G221" s="29" t="s">
        <v>29</v>
      </c>
      <c r="H221" s="31">
        <v>4.88</v>
      </c>
      <c r="I221" s="32">
        <v>5290</v>
      </c>
      <c r="J221" s="33"/>
      <c r="K221" s="34">
        <f t="shared" si="57"/>
        <v>4.88</v>
      </c>
      <c r="N221" s="36">
        <f t="shared" si="58"/>
        <v>1</v>
      </c>
      <c r="O221" s="36">
        <f t="shared" si="59"/>
        <v>0</v>
      </c>
      <c r="P221" s="36">
        <f t="shared" si="60"/>
        <v>1</v>
      </c>
      <c r="Q221" s="36">
        <f t="shared" si="61"/>
        <v>0</v>
      </c>
      <c r="R221" s="36">
        <f t="shared" si="62"/>
        <v>0</v>
      </c>
    </row>
    <row r="222" spans="1:18" ht="20.100000000000001" customHeight="1">
      <c r="A222" s="29">
        <v>28</v>
      </c>
      <c r="B222" s="29">
        <f t="shared" si="63"/>
        <v>206</v>
      </c>
      <c r="C222" s="29" t="s">
        <v>49</v>
      </c>
      <c r="D222" s="30" t="s">
        <v>245</v>
      </c>
      <c r="E222" s="29"/>
      <c r="F222" s="30"/>
      <c r="G222" s="29" t="s">
        <v>29</v>
      </c>
      <c r="H222" s="31">
        <v>5.87</v>
      </c>
      <c r="I222" s="32">
        <v>5740</v>
      </c>
      <c r="J222" s="33"/>
      <c r="K222" s="34">
        <f t="shared" si="57"/>
        <v>5.87</v>
      </c>
      <c r="N222" s="36">
        <f t="shared" si="58"/>
        <v>1</v>
      </c>
      <c r="O222" s="36">
        <f t="shared" si="59"/>
        <v>0</v>
      </c>
      <c r="P222" s="36">
        <f t="shared" si="60"/>
        <v>1</v>
      </c>
      <c r="Q222" s="36">
        <f t="shared" si="61"/>
        <v>0</v>
      </c>
      <c r="R222" s="36">
        <f t="shared" si="62"/>
        <v>0</v>
      </c>
    </row>
    <row r="223" spans="1:18" ht="20.100000000000001" customHeight="1">
      <c r="A223" s="29">
        <v>29</v>
      </c>
      <c r="B223" s="29">
        <f t="shared" si="63"/>
        <v>207</v>
      </c>
      <c r="C223" s="29" t="s">
        <v>49</v>
      </c>
      <c r="D223" s="30" t="s">
        <v>246</v>
      </c>
      <c r="E223" s="29">
        <v>1</v>
      </c>
      <c r="F223" s="30"/>
      <c r="G223" s="29" t="s">
        <v>29</v>
      </c>
      <c r="H223" s="31">
        <v>5</v>
      </c>
      <c r="I223" s="32">
        <v>4124</v>
      </c>
      <c r="J223" s="33"/>
      <c r="K223" s="34">
        <f t="shared" si="57"/>
        <v>5</v>
      </c>
      <c r="N223" s="36">
        <f t="shared" si="58"/>
        <v>1</v>
      </c>
      <c r="O223" s="36">
        <f t="shared" si="59"/>
        <v>0</v>
      </c>
      <c r="P223" s="36">
        <f t="shared" si="60"/>
        <v>1</v>
      </c>
      <c r="Q223" s="36">
        <f t="shared" si="61"/>
        <v>0</v>
      </c>
      <c r="R223" s="36">
        <f t="shared" si="62"/>
        <v>0</v>
      </c>
    </row>
    <row r="224" spans="1:18" ht="20.100000000000001" customHeight="1">
      <c r="A224" s="29">
        <v>30</v>
      </c>
      <c r="B224" s="29">
        <f t="shared" si="63"/>
        <v>208</v>
      </c>
      <c r="C224" s="29" t="s">
        <v>2</v>
      </c>
      <c r="D224" s="30" t="s">
        <v>247</v>
      </c>
      <c r="E224" s="29">
        <v>1</v>
      </c>
      <c r="F224" s="30"/>
      <c r="G224" s="29" t="s">
        <v>29</v>
      </c>
      <c r="H224" s="31">
        <v>1.1499999999999999</v>
      </c>
      <c r="I224" s="32">
        <v>3334</v>
      </c>
      <c r="J224" s="42"/>
      <c r="K224" s="34">
        <f t="shared" si="57"/>
        <v>1.1499999999999999</v>
      </c>
      <c r="N224" s="36">
        <f>IF(H224&gt;=7,0,1)</f>
        <v>1</v>
      </c>
      <c r="O224" s="36">
        <f t="shared" si="59"/>
        <v>1</v>
      </c>
      <c r="P224" s="36">
        <f t="shared" si="60"/>
        <v>2</v>
      </c>
      <c r="Q224" s="36">
        <f>IF(AND(H224&gt;=14,I224&gt;=8000),1,0)</f>
        <v>0</v>
      </c>
      <c r="R224" s="36">
        <f>IF(AND(H224&lt;7,I224&lt;4000),1,0)</f>
        <v>1</v>
      </c>
    </row>
    <row r="225" spans="1:22" ht="20.100000000000001" customHeight="1">
      <c r="A225" s="15" t="s">
        <v>248</v>
      </c>
      <c r="B225" s="15"/>
      <c r="C225" s="29"/>
      <c r="D225" s="26" t="s">
        <v>249</v>
      </c>
      <c r="E225" s="15"/>
      <c r="F225" s="26"/>
      <c r="G225" s="26"/>
      <c r="H225" s="23">
        <f>SUM(H226:H257)</f>
        <v>285.11</v>
      </c>
      <c r="I225" s="24">
        <f>SUM(I226:I257)</f>
        <v>179011</v>
      </c>
      <c r="J225" s="33"/>
      <c r="N225" s="28">
        <f>SUM(N226:N257)</f>
        <v>28</v>
      </c>
      <c r="O225" s="28">
        <f>SUM(O226:O257)</f>
        <v>3</v>
      </c>
      <c r="P225" s="28">
        <f>SUM(P226:P257)</f>
        <v>31</v>
      </c>
      <c r="Q225" s="28">
        <f>SUM(Q226:Q257)</f>
        <v>0</v>
      </c>
      <c r="R225" s="28">
        <f>SUM(R226:R257)</f>
        <v>3</v>
      </c>
    </row>
    <row r="226" spans="1:22" ht="20.100000000000001" customHeight="1">
      <c r="A226" s="29">
        <v>1</v>
      </c>
      <c r="B226" s="29">
        <v>209</v>
      </c>
      <c r="C226" s="29" t="s">
        <v>49</v>
      </c>
      <c r="D226" s="30" t="s">
        <v>250</v>
      </c>
      <c r="E226" s="29"/>
      <c r="F226" s="30"/>
      <c r="G226" s="29" t="s">
        <v>29</v>
      </c>
      <c r="H226" s="31">
        <v>7.05</v>
      </c>
      <c r="I226" s="32">
        <v>4841</v>
      </c>
      <c r="J226" s="33"/>
      <c r="K226" s="34">
        <f t="shared" ref="K226:K257" si="64">ROUND(H226,2)</f>
        <v>7.05</v>
      </c>
      <c r="M226" s="5">
        <v>7.0480999999999998</v>
      </c>
      <c r="N226" s="36">
        <f t="shared" ref="N226:N256" si="65">IF(H226&gt;=15,0,1)</f>
        <v>1</v>
      </c>
      <c r="O226" s="36">
        <f t="shared" ref="O226:O257" si="66">IF(I226&gt;=4000,0,1)</f>
        <v>0</v>
      </c>
      <c r="P226" s="36">
        <f t="shared" ref="P226:P257" si="67">N226+O226</f>
        <v>1</v>
      </c>
      <c r="Q226" s="36">
        <f t="shared" ref="Q226:Q256" si="68">IF(AND(H226&gt;=30,I226&gt;=8000),1,0)</f>
        <v>0</v>
      </c>
      <c r="R226" s="36">
        <f t="shared" ref="R226:R256" si="69">IF(AND(H226&lt;15,I226&lt;4000),1,0)</f>
        <v>0</v>
      </c>
      <c r="S226" s="46">
        <f t="shared" ref="S226:S257" si="70">H226-V226</f>
        <v>0</v>
      </c>
      <c r="T226" s="6">
        <v>1</v>
      </c>
      <c r="U226" s="6" t="s">
        <v>250</v>
      </c>
      <c r="V226" s="6">
        <v>7.05</v>
      </c>
    </row>
    <row r="227" spans="1:22" ht="20.100000000000001" customHeight="1">
      <c r="A227" s="29">
        <v>2</v>
      </c>
      <c r="B227" s="29">
        <f t="shared" ref="B227:B257" si="71">B226+1</f>
        <v>210</v>
      </c>
      <c r="C227" s="29" t="s">
        <v>49</v>
      </c>
      <c r="D227" s="30" t="s">
        <v>251</v>
      </c>
      <c r="E227" s="29"/>
      <c r="F227" s="30"/>
      <c r="G227" s="29" t="s">
        <v>29</v>
      </c>
      <c r="H227" s="31">
        <v>5.0599999999999996</v>
      </c>
      <c r="I227" s="32">
        <v>4039</v>
      </c>
      <c r="J227" s="33"/>
      <c r="K227" s="34">
        <f t="shared" si="64"/>
        <v>5.0599999999999996</v>
      </c>
      <c r="M227" s="5">
        <v>5.0614999999999997</v>
      </c>
      <c r="N227" s="36">
        <f t="shared" si="65"/>
        <v>1</v>
      </c>
      <c r="O227" s="36">
        <f t="shared" si="66"/>
        <v>0</v>
      </c>
      <c r="P227" s="36">
        <f t="shared" si="67"/>
        <v>1</v>
      </c>
      <c r="Q227" s="36">
        <f t="shared" si="68"/>
        <v>0</v>
      </c>
      <c r="R227" s="36">
        <f t="shared" si="69"/>
        <v>0</v>
      </c>
      <c r="S227" s="46">
        <f t="shared" si="70"/>
        <v>0</v>
      </c>
      <c r="T227" s="6">
        <v>2</v>
      </c>
      <c r="U227" s="6" t="s">
        <v>251</v>
      </c>
      <c r="V227" s="6">
        <v>5.0599999999999996</v>
      </c>
    </row>
    <row r="228" spans="1:22" ht="20.100000000000001" customHeight="1">
      <c r="A228" s="29">
        <v>3</v>
      </c>
      <c r="B228" s="29">
        <f t="shared" si="71"/>
        <v>211</v>
      </c>
      <c r="C228" s="29" t="s">
        <v>49</v>
      </c>
      <c r="D228" s="38" t="s">
        <v>252</v>
      </c>
      <c r="E228" s="37"/>
      <c r="F228" s="38"/>
      <c r="G228" s="37" t="s">
        <v>29</v>
      </c>
      <c r="H228" s="39">
        <v>10.75</v>
      </c>
      <c r="I228" s="40">
        <v>5416</v>
      </c>
      <c r="J228" s="41"/>
      <c r="K228" s="34">
        <f t="shared" si="64"/>
        <v>10.75</v>
      </c>
      <c r="M228" s="5">
        <v>10.755000000000001</v>
      </c>
      <c r="N228" s="36">
        <f t="shared" si="65"/>
        <v>1</v>
      </c>
      <c r="O228" s="36">
        <f t="shared" si="66"/>
        <v>0</v>
      </c>
      <c r="P228" s="36">
        <f t="shared" si="67"/>
        <v>1</v>
      </c>
      <c r="Q228" s="36">
        <f t="shared" si="68"/>
        <v>0</v>
      </c>
      <c r="R228" s="36">
        <f t="shared" si="69"/>
        <v>0</v>
      </c>
      <c r="S228" s="46">
        <f t="shared" si="70"/>
        <v>0</v>
      </c>
      <c r="T228" s="6">
        <v>3</v>
      </c>
      <c r="U228" s="6" t="s">
        <v>252</v>
      </c>
      <c r="V228" s="6">
        <v>10.75</v>
      </c>
    </row>
    <row r="229" spans="1:22" ht="20.100000000000001" customHeight="1">
      <c r="A229" s="29">
        <v>4</v>
      </c>
      <c r="B229" s="29">
        <f t="shared" si="71"/>
        <v>212</v>
      </c>
      <c r="C229" s="29" t="s">
        <v>49</v>
      </c>
      <c r="D229" s="30" t="s">
        <v>253</v>
      </c>
      <c r="E229" s="29"/>
      <c r="F229" s="30"/>
      <c r="G229" s="29" t="s">
        <v>29</v>
      </c>
      <c r="H229" s="31">
        <v>6.32</v>
      </c>
      <c r="I229" s="32">
        <v>5362</v>
      </c>
      <c r="J229" s="33"/>
      <c r="K229" s="34">
        <f t="shared" si="64"/>
        <v>6.32</v>
      </c>
      <c r="M229" s="5">
        <v>6.3201000000000001</v>
      </c>
      <c r="N229" s="36">
        <f t="shared" si="65"/>
        <v>1</v>
      </c>
      <c r="O229" s="36">
        <f t="shared" si="66"/>
        <v>0</v>
      </c>
      <c r="P229" s="36">
        <f t="shared" si="67"/>
        <v>1</v>
      </c>
      <c r="Q229" s="36">
        <f t="shared" si="68"/>
        <v>0</v>
      </c>
      <c r="R229" s="36">
        <f t="shared" si="69"/>
        <v>0</v>
      </c>
      <c r="S229" s="46">
        <f t="shared" si="70"/>
        <v>0</v>
      </c>
      <c r="T229" s="6">
        <v>4</v>
      </c>
      <c r="U229" s="6" t="s">
        <v>253</v>
      </c>
      <c r="V229" s="6">
        <v>6.32</v>
      </c>
    </row>
    <row r="230" spans="1:22" ht="20.100000000000001" customHeight="1">
      <c r="A230" s="29">
        <v>5</v>
      </c>
      <c r="B230" s="29">
        <f t="shared" si="71"/>
        <v>213</v>
      </c>
      <c r="C230" s="29" t="s">
        <v>49</v>
      </c>
      <c r="D230" s="30" t="s">
        <v>254</v>
      </c>
      <c r="E230" s="29"/>
      <c r="F230" s="30"/>
      <c r="G230" s="29" t="s">
        <v>29</v>
      </c>
      <c r="H230" s="31">
        <v>6.91</v>
      </c>
      <c r="I230" s="32">
        <v>4129</v>
      </c>
      <c r="J230" s="33"/>
      <c r="K230" s="34">
        <f t="shared" si="64"/>
        <v>6.91</v>
      </c>
      <c r="M230" s="5">
        <v>6.9130000000000003</v>
      </c>
      <c r="N230" s="36">
        <f t="shared" si="65"/>
        <v>1</v>
      </c>
      <c r="O230" s="36">
        <f t="shared" si="66"/>
        <v>0</v>
      </c>
      <c r="P230" s="36">
        <f t="shared" si="67"/>
        <v>1</v>
      </c>
      <c r="Q230" s="36">
        <f t="shared" si="68"/>
        <v>0</v>
      </c>
      <c r="R230" s="36">
        <f t="shared" si="69"/>
        <v>0</v>
      </c>
      <c r="S230" s="46">
        <f t="shared" si="70"/>
        <v>0</v>
      </c>
      <c r="T230" s="6">
        <v>5</v>
      </c>
      <c r="U230" s="6" t="s">
        <v>254</v>
      </c>
      <c r="V230" s="6">
        <v>6.91</v>
      </c>
    </row>
    <row r="231" spans="1:22" ht="20.100000000000001" customHeight="1">
      <c r="A231" s="29">
        <v>6</v>
      </c>
      <c r="B231" s="29">
        <f t="shared" si="71"/>
        <v>214</v>
      </c>
      <c r="C231" s="29" t="s">
        <v>49</v>
      </c>
      <c r="D231" s="30" t="s">
        <v>255</v>
      </c>
      <c r="E231" s="29"/>
      <c r="F231" s="30"/>
      <c r="G231" s="29" t="s">
        <v>29</v>
      </c>
      <c r="H231" s="31">
        <v>9.99</v>
      </c>
      <c r="I231" s="32">
        <v>4993</v>
      </c>
      <c r="J231" s="33"/>
      <c r="K231" s="34">
        <f t="shared" si="64"/>
        <v>9.99</v>
      </c>
      <c r="M231" s="5">
        <v>9.9880999999999993</v>
      </c>
      <c r="N231" s="36">
        <f t="shared" si="65"/>
        <v>1</v>
      </c>
      <c r="O231" s="36">
        <f t="shared" si="66"/>
        <v>0</v>
      </c>
      <c r="P231" s="36">
        <f t="shared" si="67"/>
        <v>1</v>
      </c>
      <c r="Q231" s="36">
        <f t="shared" si="68"/>
        <v>0</v>
      </c>
      <c r="R231" s="36">
        <f t="shared" si="69"/>
        <v>0</v>
      </c>
      <c r="S231" s="46">
        <f t="shared" si="70"/>
        <v>0</v>
      </c>
      <c r="T231" s="6">
        <v>6</v>
      </c>
      <c r="U231" s="6" t="s">
        <v>255</v>
      </c>
      <c r="V231" s="6">
        <v>9.99</v>
      </c>
    </row>
    <row r="232" spans="1:22" ht="20.100000000000001" customHeight="1">
      <c r="A232" s="29">
        <v>7</v>
      </c>
      <c r="B232" s="29">
        <f t="shared" si="71"/>
        <v>215</v>
      </c>
      <c r="C232" s="29" t="s">
        <v>49</v>
      </c>
      <c r="D232" s="30" t="s">
        <v>256</v>
      </c>
      <c r="E232" s="29"/>
      <c r="F232" s="30"/>
      <c r="G232" s="29" t="s">
        <v>29</v>
      </c>
      <c r="H232" s="31">
        <v>10.33</v>
      </c>
      <c r="I232" s="32">
        <v>5418</v>
      </c>
      <c r="J232" s="33"/>
      <c r="K232" s="34">
        <f t="shared" si="64"/>
        <v>10.33</v>
      </c>
      <c r="M232" s="5">
        <v>10.326000000000001</v>
      </c>
      <c r="N232" s="36">
        <f t="shared" si="65"/>
        <v>1</v>
      </c>
      <c r="O232" s="36">
        <f t="shared" si="66"/>
        <v>0</v>
      </c>
      <c r="P232" s="36">
        <f t="shared" si="67"/>
        <v>1</v>
      </c>
      <c r="Q232" s="36">
        <f t="shared" si="68"/>
        <v>0</v>
      </c>
      <c r="R232" s="36">
        <f t="shared" si="69"/>
        <v>0</v>
      </c>
      <c r="S232" s="46">
        <f t="shared" si="70"/>
        <v>0</v>
      </c>
      <c r="T232" s="6">
        <v>7</v>
      </c>
      <c r="U232" s="6" t="s">
        <v>256</v>
      </c>
      <c r="V232" s="6">
        <v>10.33</v>
      </c>
    </row>
    <row r="233" spans="1:22" ht="20.100000000000001" customHeight="1">
      <c r="A233" s="29">
        <v>8</v>
      </c>
      <c r="B233" s="29">
        <f t="shared" si="71"/>
        <v>216</v>
      </c>
      <c r="C233" s="29" t="s">
        <v>49</v>
      </c>
      <c r="D233" s="30" t="s">
        <v>257</v>
      </c>
      <c r="E233" s="29">
        <v>1</v>
      </c>
      <c r="F233" s="30"/>
      <c r="G233" s="29" t="s">
        <v>29</v>
      </c>
      <c r="H233" s="31">
        <v>5.72</v>
      </c>
      <c r="I233" s="32">
        <v>3066</v>
      </c>
      <c r="J233" s="42"/>
      <c r="K233" s="34">
        <f t="shared" si="64"/>
        <v>5.72</v>
      </c>
      <c r="M233" s="5">
        <v>5.7217000000000002</v>
      </c>
      <c r="N233" s="36">
        <f t="shared" si="65"/>
        <v>1</v>
      </c>
      <c r="O233" s="36">
        <f t="shared" si="66"/>
        <v>1</v>
      </c>
      <c r="P233" s="36">
        <f t="shared" si="67"/>
        <v>2</v>
      </c>
      <c r="Q233" s="36">
        <f t="shared" si="68"/>
        <v>0</v>
      </c>
      <c r="R233" s="36">
        <f t="shared" si="69"/>
        <v>1</v>
      </c>
      <c r="S233" s="46">
        <f t="shared" si="70"/>
        <v>0</v>
      </c>
      <c r="T233" s="6">
        <v>8</v>
      </c>
      <c r="U233" s="6" t="s">
        <v>257</v>
      </c>
      <c r="V233" s="6">
        <v>5.72</v>
      </c>
    </row>
    <row r="234" spans="1:22" ht="20.100000000000001" customHeight="1">
      <c r="A234" s="29">
        <v>9</v>
      </c>
      <c r="B234" s="29">
        <f t="shared" si="71"/>
        <v>217</v>
      </c>
      <c r="C234" s="29" t="s">
        <v>49</v>
      </c>
      <c r="D234" s="30" t="s">
        <v>258</v>
      </c>
      <c r="E234" s="29">
        <v>1</v>
      </c>
      <c r="F234" s="30"/>
      <c r="G234" s="29" t="s">
        <v>29</v>
      </c>
      <c r="H234" s="31">
        <v>6.86</v>
      </c>
      <c r="I234" s="32">
        <v>5481</v>
      </c>
      <c r="J234" s="33"/>
      <c r="K234" s="34">
        <f t="shared" si="64"/>
        <v>6.86</v>
      </c>
      <c r="M234" s="5">
        <v>6.8635000000000002</v>
      </c>
      <c r="N234" s="36">
        <f t="shared" si="65"/>
        <v>1</v>
      </c>
      <c r="O234" s="36">
        <f t="shared" si="66"/>
        <v>0</v>
      </c>
      <c r="P234" s="36">
        <f t="shared" si="67"/>
        <v>1</v>
      </c>
      <c r="Q234" s="36">
        <f t="shared" si="68"/>
        <v>0</v>
      </c>
      <c r="R234" s="36">
        <f t="shared" si="69"/>
        <v>0</v>
      </c>
      <c r="S234" s="46">
        <f t="shared" si="70"/>
        <v>0</v>
      </c>
      <c r="T234" s="6">
        <v>9</v>
      </c>
      <c r="U234" s="6" t="s">
        <v>258</v>
      </c>
      <c r="V234" s="6">
        <v>6.86</v>
      </c>
    </row>
    <row r="235" spans="1:22" ht="20.100000000000001" customHeight="1">
      <c r="A235" s="29">
        <v>10</v>
      </c>
      <c r="B235" s="29">
        <f t="shared" si="71"/>
        <v>218</v>
      </c>
      <c r="C235" s="29" t="s">
        <v>49</v>
      </c>
      <c r="D235" s="30" t="s">
        <v>259</v>
      </c>
      <c r="E235" s="29"/>
      <c r="F235" s="30"/>
      <c r="G235" s="29" t="s">
        <v>29</v>
      </c>
      <c r="H235" s="31">
        <v>7.63</v>
      </c>
      <c r="I235" s="32">
        <v>5871</v>
      </c>
      <c r="J235" s="33"/>
      <c r="K235" s="34">
        <f t="shared" si="64"/>
        <v>7.63</v>
      </c>
      <c r="M235" s="5">
        <v>7.6296999999999997</v>
      </c>
      <c r="N235" s="36">
        <f t="shared" si="65"/>
        <v>1</v>
      </c>
      <c r="O235" s="36">
        <f t="shared" si="66"/>
        <v>0</v>
      </c>
      <c r="P235" s="36">
        <f t="shared" si="67"/>
        <v>1</v>
      </c>
      <c r="Q235" s="36">
        <f t="shared" si="68"/>
        <v>0</v>
      </c>
      <c r="R235" s="36">
        <f t="shared" si="69"/>
        <v>0</v>
      </c>
      <c r="S235" s="46">
        <f t="shared" si="70"/>
        <v>0</v>
      </c>
      <c r="T235" s="6">
        <v>10</v>
      </c>
      <c r="U235" s="6" t="s">
        <v>259</v>
      </c>
      <c r="V235" s="6">
        <v>7.63</v>
      </c>
    </row>
    <row r="236" spans="1:22" ht="20.100000000000001" customHeight="1">
      <c r="A236" s="29">
        <v>11</v>
      </c>
      <c r="B236" s="29">
        <f t="shared" si="71"/>
        <v>219</v>
      </c>
      <c r="C236" s="29" t="s">
        <v>49</v>
      </c>
      <c r="D236" s="30" t="s">
        <v>260</v>
      </c>
      <c r="E236" s="29"/>
      <c r="F236" s="30"/>
      <c r="G236" s="29" t="s">
        <v>29</v>
      </c>
      <c r="H236" s="31">
        <v>7.76</v>
      </c>
      <c r="I236" s="32">
        <v>5430</v>
      </c>
      <c r="J236" s="33"/>
      <c r="K236" s="34">
        <f t="shared" si="64"/>
        <v>7.76</v>
      </c>
      <c r="M236" s="5">
        <v>7.7552000000000003</v>
      </c>
      <c r="N236" s="36">
        <f t="shared" si="65"/>
        <v>1</v>
      </c>
      <c r="O236" s="36">
        <f t="shared" si="66"/>
        <v>0</v>
      </c>
      <c r="P236" s="36">
        <f t="shared" si="67"/>
        <v>1</v>
      </c>
      <c r="Q236" s="36">
        <f t="shared" si="68"/>
        <v>0</v>
      </c>
      <c r="R236" s="36">
        <f t="shared" si="69"/>
        <v>0</v>
      </c>
      <c r="S236" s="46">
        <f t="shared" si="70"/>
        <v>0</v>
      </c>
      <c r="T236" s="6">
        <v>11</v>
      </c>
      <c r="U236" s="6" t="s">
        <v>260</v>
      </c>
      <c r="V236" s="6">
        <v>7.76</v>
      </c>
    </row>
    <row r="237" spans="1:22" ht="20.100000000000001" customHeight="1">
      <c r="A237" s="29">
        <v>12</v>
      </c>
      <c r="B237" s="29">
        <f t="shared" si="71"/>
        <v>220</v>
      </c>
      <c r="C237" s="29" t="s">
        <v>49</v>
      </c>
      <c r="D237" s="30" t="s">
        <v>261</v>
      </c>
      <c r="E237" s="29"/>
      <c r="F237" s="30"/>
      <c r="G237" s="29" t="s">
        <v>29</v>
      </c>
      <c r="H237" s="31">
        <v>5.77</v>
      </c>
      <c r="I237" s="32">
        <v>4200</v>
      </c>
      <c r="J237" s="33"/>
      <c r="K237" s="34">
        <f t="shared" si="64"/>
        <v>5.77</v>
      </c>
      <c r="M237" s="5">
        <v>5.7694000000000001</v>
      </c>
      <c r="N237" s="36">
        <f t="shared" si="65"/>
        <v>1</v>
      </c>
      <c r="O237" s="36">
        <f t="shared" si="66"/>
        <v>0</v>
      </c>
      <c r="P237" s="36">
        <f t="shared" si="67"/>
        <v>1</v>
      </c>
      <c r="Q237" s="36">
        <f t="shared" si="68"/>
        <v>0</v>
      </c>
      <c r="R237" s="36">
        <f t="shared" si="69"/>
        <v>0</v>
      </c>
      <c r="S237" s="46">
        <f t="shared" si="70"/>
        <v>0</v>
      </c>
      <c r="T237" s="6">
        <v>12</v>
      </c>
      <c r="U237" s="6" t="s">
        <v>261</v>
      </c>
      <c r="V237" s="6">
        <v>5.77</v>
      </c>
    </row>
    <row r="238" spans="1:22" ht="20.100000000000001" customHeight="1">
      <c r="A238" s="29">
        <v>13</v>
      </c>
      <c r="B238" s="29">
        <f t="shared" si="71"/>
        <v>221</v>
      </c>
      <c r="C238" s="29" t="s">
        <v>49</v>
      </c>
      <c r="D238" s="30" t="s">
        <v>262</v>
      </c>
      <c r="E238" s="29"/>
      <c r="F238" s="30"/>
      <c r="G238" s="29" t="s">
        <v>29</v>
      </c>
      <c r="H238" s="31">
        <v>7.07</v>
      </c>
      <c r="I238" s="32">
        <v>4192</v>
      </c>
      <c r="J238" s="33"/>
      <c r="K238" s="34">
        <f t="shared" si="64"/>
        <v>7.07</v>
      </c>
      <c r="M238" s="5">
        <v>7.0747</v>
      </c>
      <c r="N238" s="36">
        <f t="shared" si="65"/>
        <v>1</v>
      </c>
      <c r="O238" s="36">
        <f t="shared" si="66"/>
        <v>0</v>
      </c>
      <c r="P238" s="36">
        <f t="shared" si="67"/>
        <v>1</v>
      </c>
      <c r="Q238" s="36">
        <f t="shared" si="68"/>
        <v>0</v>
      </c>
      <c r="R238" s="36">
        <f t="shared" si="69"/>
        <v>0</v>
      </c>
      <c r="S238" s="46">
        <f t="shared" si="70"/>
        <v>0</v>
      </c>
      <c r="T238" s="6">
        <v>13</v>
      </c>
      <c r="U238" s="6" t="s">
        <v>262</v>
      </c>
      <c r="V238" s="6">
        <v>7.07</v>
      </c>
    </row>
    <row r="239" spans="1:22" ht="20.100000000000001" customHeight="1">
      <c r="A239" s="29">
        <v>14</v>
      </c>
      <c r="B239" s="29">
        <f t="shared" si="71"/>
        <v>222</v>
      </c>
      <c r="C239" s="29" t="s">
        <v>49</v>
      </c>
      <c r="D239" s="30" t="s">
        <v>263</v>
      </c>
      <c r="E239" s="29"/>
      <c r="F239" s="30"/>
      <c r="G239" s="29" t="s">
        <v>29</v>
      </c>
      <c r="H239" s="31">
        <v>8.25</v>
      </c>
      <c r="I239" s="32">
        <v>6556</v>
      </c>
      <c r="J239" s="33"/>
      <c r="K239" s="34">
        <f t="shared" si="64"/>
        <v>8.25</v>
      </c>
      <c r="M239" s="5">
        <v>8.2462999999999997</v>
      </c>
      <c r="N239" s="36">
        <f t="shared" si="65"/>
        <v>1</v>
      </c>
      <c r="O239" s="36">
        <f t="shared" si="66"/>
        <v>0</v>
      </c>
      <c r="P239" s="36">
        <f t="shared" si="67"/>
        <v>1</v>
      </c>
      <c r="Q239" s="36">
        <f t="shared" si="68"/>
        <v>0</v>
      </c>
      <c r="R239" s="36">
        <f t="shared" si="69"/>
        <v>0</v>
      </c>
      <c r="S239" s="46">
        <f t="shared" si="70"/>
        <v>0</v>
      </c>
      <c r="T239" s="6">
        <v>14</v>
      </c>
      <c r="U239" s="6" t="s">
        <v>263</v>
      </c>
      <c r="V239" s="6">
        <v>8.25</v>
      </c>
    </row>
    <row r="240" spans="1:22" ht="20.100000000000001" customHeight="1">
      <c r="A240" s="29">
        <v>15</v>
      </c>
      <c r="B240" s="29">
        <f t="shared" si="71"/>
        <v>223</v>
      </c>
      <c r="C240" s="29" t="s">
        <v>49</v>
      </c>
      <c r="D240" s="30" t="s">
        <v>264</v>
      </c>
      <c r="E240" s="29"/>
      <c r="F240" s="30"/>
      <c r="G240" s="29" t="s">
        <v>29</v>
      </c>
      <c r="H240" s="31">
        <v>7.21</v>
      </c>
      <c r="I240" s="32">
        <v>4079</v>
      </c>
      <c r="J240" s="33"/>
      <c r="K240" s="34">
        <f t="shared" si="64"/>
        <v>7.21</v>
      </c>
      <c r="M240" s="5">
        <v>7.2110000000000003</v>
      </c>
      <c r="N240" s="36">
        <f t="shared" si="65"/>
        <v>1</v>
      </c>
      <c r="O240" s="36">
        <f t="shared" si="66"/>
        <v>0</v>
      </c>
      <c r="P240" s="36">
        <f t="shared" si="67"/>
        <v>1</v>
      </c>
      <c r="Q240" s="36">
        <f t="shared" si="68"/>
        <v>0</v>
      </c>
      <c r="R240" s="36">
        <f t="shared" si="69"/>
        <v>0</v>
      </c>
      <c r="S240" s="46">
        <f t="shared" si="70"/>
        <v>0</v>
      </c>
      <c r="T240" s="6">
        <v>15</v>
      </c>
      <c r="U240" s="6" t="s">
        <v>265</v>
      </c>
      <c r="V240" s="6">
        <v>7.21</v>
      </c>
    </row>
    <row r="241" spans="1:22" ht="20.100000000000001" customHeight="1">
      <c r="A241" s="29">
        <v>16</v>
      </c>
      <c r="B241" s="29">
        <f t="shared" si="71"/>
        <v>224</v>
      </c>
      <c r="C241" s="29" t="s">
        <v>49</v>
      </c>
      <c r="D241" s="30" t="s">
        <v>266</v>
      </c>
      <c r="E241" s="29"/>
      <c r="F241" s="30"/>
      <c r="G241" s="29" t="s">
        <v>29</v>
      </c>
      <c r="H241" s="31">
        <v>7.6</v>
      </c>
      <c r="I241" s="32">
        <v>4870</v>
      </c>
      <c r="J241" s="33"/>
      <c r="K241" s="34">
        <f t="shared" si="64"/>
        <v>7.6</v>
      </c>
      <c r="M241" s="5">
        <v>7.6036000000000001</v>
      </c>
      <c r="N241" s="36">
        <f t="shared" si="65"/>
        <v>1</v>
      </c>
      <c r="O241" s="36">
        <f t="shared" si="66"/>
        <v>0</v>
      </c>
      <c r="P241" s="36">
        <f t="shared" si="67"/>
        <v>1</v>
      </c>
      <c r="Q241" s="36">
        <f t="shared" si="68"/>
        <v>0</v>
      </c>
      <c r="R241" s="36">
        <f t="shared" si="69"/>
        <v>0</v>
      </c>
      <c r="S241" s="46">
        <f t="shared" si="70"/>
        <v>0</v>
      </c>
      <c r="T241" s="6">
        <v>16</v>
      </c>
      <c r="U241" s="6" t="s">
        <v>266</v>
      </c>
      <c r="V241" s="6">
        <v>7.6</v>
      </c>
    </row>
    <row r="242" spans="1:22" ht="20.100000000000001" customHeight="1">
      <c r="A242" s="29">
        <v>17</v>
      </c>
      <c r="B242" s="29">
        <f t="shared" si="71"/>
        <v>225</v>
      </c>
      <c r="C242" s="29" t="s">
        <v>49</v>
      </c>
      <c r="D242" s="38" t="s">
        <v>267</v>
      </c>
      <c r="E242" s="37"/>
      <c r="F242" s="38"/>
      <c r="G242" s="37" t="s">
        <v>29</v>
      </c>
      <c r="H242" s="39">
        <v>8.56</v>
      </c>
      <c r="I242" s="40">
        <v>4047</v>
      </c>
      <c r="J242" s="41"/>
      <c r="K242" s="34">
        <f t="shared" si="64"/>
        <v>8.56</v>
      </c>
      <c r="M242" s="5">
        <v>8.9600000000000009</v>
      </c>
      <c r="N242" s="36">
        <f t="shared" si="65"/>
        <v>1</v>
      </c>
      <c r="O242" s="36">
        <f t="shared" si="66"/>
        <v>0</v>
      </c>
      <c r="P242" s="36">
        <f t="shared" si="67"/>
        <v>1</v>
      </c>
      <c r="Q242" s="36">
        <f t="shared" si="68"/>
        <v>0</v>
      </c>
      <c r="R242" s="36">
        <f t="shared" si="69"/>
        <v>0</v>
      </c>
      <c r="S242" s="46">
        <f t="shared" si="70"/>
        <v>0</v>
      </c>
      <c r="T242" s="6">
        <v>17</v>
      </c>
      <c r="U242" s="6" t="s">
        <v>267</v>
      </c>
      <c r="V242" s="6">
        <v>8.56</v>
      </c>
    </row>
    <row r="243" spans="1:22" ht="20.100000000000001" customHeight="1">
      <c r="A243" s="29">
        <v>18</v>
      </c>
      <c r="B243" s="29">
        <f t="shared" si="71"/>
        <v>226</v>
      </c>
      <c r="C243" s="29" t="s">
        <v>49</v>
      </c>
      <c r="D243" s="38" t="s">
        <v>268</v>
      </c>
      <c r="E243" s="37"/>
      <c r="F243" s="38"/>
      <c r="G243" s="37" t="s">
        <v>29</v>
      </c>
      <c r="H243" s="39">
        <v>17.07</v>
      </c>
      <c r="I243" s="40">
        <v>5929</v>
      </c>
      <c r="J243" s="41"/>
      <c r="K243" s="34">
        <f t="shared" si="64"/>
        <v>17.07</v>
      </c>
      <c r="M243" s="5">
        <v>16.9694</v>
      </c>
      <c r="N243" s="36">
        <f t="shared" si="65"/>
        <v>0</v>
      </c>
      <c r="O243" s="36">
        <f t="shared" si="66"/>
        <v>0</v>
      </c>
      <c r="P243" s="36">
        <f t="shared" si="67"/>
        <v>0</v>
      </c>
      <c r="Q243" s="36">
        <f t="shared" si="68"/>
        <v>0</v>
      </c>
      <c r="R243" s="36">
        <f t="shared" si="69"/>
        <v>0</v>
      </c>
      <c r="S243" s="46">
        <f t="shared" si="70"/>
        <v>0</v>
      </c>
      <c r="T243" s="6">
        <v>18</v>
      </c>
      <c r="U243" s="6" t="s">
        <v>268</v>
      </c>
      <c r="V243" s="6">
        <v>17.07</v>
      </c>
    </row>
    <row r="244" spans="1:22" ht="20.100000000000001" customHeight="1">
      <c r="A244" s="29">
        <v>19</v>
      </c>
      <c r="B244" s="29">
        <f t="shared" si="71"/>
        <v>227</v>
      </c>
      <c r="C244" s="29" t="s">
        <v>49</v>
      </c>
      <c r="D244" s="30" t="s">
        <v>269</v>
      </c>
      <c r="E244" s="29"/>
      <c r="F244" s="30"/>
      <c r="G244" s="29" t="s">
        <v>29</v>
      </c>
      <c r="H244" s="31">
        <v>11.82</v>
      </c>
      <c r="I244" s="32">
        <v>6652</v>
      </c>
      <c r="J244" s="33"/>
      <c r="K244" s="34">
        <f t="shared" si="64"/>
        <v>11.82</v>
      </c>
      <c r="M244" s="5">
        <v>11.8202</v>
      </c>
      <c r="N244" s="36">
        <f t="shared" si="65"/>
        <v>1</v>
      </c>
      <c r="O244" s="36">
        <f t="shared" si="66"/>
        <v>0</v>
      </c>
      <c r="P244" s="36">
        <f t="shared" si="67"/>
        <v>1</v>
      </c>
      <c r="Q244" s="36">
        <f t="shared" si="68"/>
        <v>0</v>
      </c>
      <c r="R244" s="36">
        <f t="shared" si="69"/>
        <v>0</v>
      </c>
      <c r="S244" s="46">
        <f t="shared" si="70"/>
        <v>0</v>
      </c>
      <c r="T244" s="6">
        <v>19</v>
      </c>
      <c r="U244" s="6" t="s">
        <v>269</v>
      </c>
      <c r="V244" s="6">
        <v>11.82</v>
      </c>
    </row>
    <row r="245" spans="1:22" ht="20.100000000000001" customHeight="1">
      <c r="A245" s="29">
        <v>20</v>
      </c>
      <c r="B245" s="29">
        <f t="shared" si="71"/>
        <v>228</v>
      </c>
      <c r="C245" s="29" t="s">
        <v>49</v>
      </c>
      <c r="D245" s="30" t="s">
        <v>270</v>
      </c>
      <c r="E245" s="29"/>
      <c r="F245" s="30"/>
      <c r="G245" s="29" t="s">
        <v>29</v>
      </c>
      <c r="H245" s="31">
        <v>7.05</v>
      </c>
      <c r="I245" s="32">
        <v>5177</v>
      </c>
      <c r="J245" s="33"/>
      <c r="K245" s="34">
        <f t="shared" si="64"/>
        <v>7.05</v>
      </c>
      <c r="M245" s="5">
        <v>7.0518999999999998</v>
      </c>
      <c r="N245" s="36">
        <f t="shared" si="65"/>
        <v>1</v>
      </c>
      <c r="O245" s="36">
        <f t="shared" si="66"/>
        <v>0</v>
      </c>
      <c r="P245" s="36">
        <f t="shared" si="67"/>
        <v>1</v>
      </c>
      <c r="Q245" s="36">
        <f t="shared" si="68"/>
        <v>0</v>
      </c>
      <c r="R245" s="36">
        <f t="shared" si="69"/>
        <v>0</v>
      </c>
      <c r="S245" s="46">
        <f t="shared" si="70"/>
        <v>0</v>
      </c>
      <c r="T245" s="6">
        <v>20</v>
      </c>
      <c r="U245" s="6" t="s">
        <v>270</v>
      </c>
      <c r="V245" s="6">
        <v>7.05</v>
      </c>
    </row>
    <row r="246" spans="1:22" ht="20.100000000000001" customHeight="1">
      <c r="A246" s="29">
        <v>21</v>
      </c>
      <c r="B246" s="29">
        <f t="shared" si="71"/>
        <v>229</v>
      </c>
      <c r="C246" s="29" t="s">
        <v>49</v>
      </c>
      <c r="D246" s="30" t="s">
        <v>271</v>
      </c>
      <c r="E246" s="29"/>
      <c r="F246" s="30"/>
      <c r="G246" s="29" t="s">
        <v>29</v>
      </c>
      <c r="H246" s="31">
        <v>15.86</v>
      </c>
      <c r="I246" s="32">
        <v>12912</v>
      </c>
      <c r="J246" s="33"/>
      <c r="K246" s="34">
        <f t="shared" si="64"/>
        <v>15.86</v>
      </c>
      <c r="M246" s="5">
        <v>15.8612</v>
      </c>
      <c r="N246" s="36">
        <f t="shared" si="65"/>
        <v>0</v>
      </c>
      <c r="O246" s="36">
        <f t="shared" si="66"/>
        <v>0</v>
      </c>
      <c r="P246" s="36">
        <f t="shared" si="67"/>
        <v>0</v>
      </c>
      <c r="Q246" s="36">
        <f t="shared" si="68"/>
        <v>0</v>
      </c>
      <c r="R246" s="36">
        <f t="shared" si="69"/>
        <v>0</v>
      </c>
      <c r="S246" s="46">
        <f t="shared" si="70"/>
        <v>0</v>
      </c>
      <c r="T246" s="6">
        <v>21</v>
      </c>
      <c r="U246" s="6" t="s">
        <v>271</v>
      </c>
      <c r="V246" s="6">
        <v>15.86</v>
      </c>
    </row>
    <row r="247" spans="1:22" ht="20.100000000000001" customHeight="1">
      <c r="A247" s="29">
        <v>22</v>
      </c>
      <c r="B247" s="29">
        <f t="shared" si="71"/>
        <v>230</v>
      </c>
      <c r="C247" s="29" t="s">
        <v>49</v>
      </c>
      <c r="D247" s="30" t="s">
        <v>272</v>
      </c>
      <c r="E247" s="29">
        <v>1</v>
      </c>
      <c r="F247" s="30"/>
      <c r="G247" s="29" t="s">
        <v>29</v>
      </c>
      <c r="H247" s="31">
        <v>13.34</v>
      </c>
      <c r="I247" s="32">
        <v>4917</v>
      </c>
      <c r="J247" s="33"/>
      <c r="K247" s="34">
        <f t="shared" si="64"/>
        <v>13.34</v>
      </c>
      <c r="M247" s="5">
        <v>13.340199999999999</v>
      </c>
      <c r="N247" s="36">
        <f t="shared" si="65"/>
        <v>1</v>
      </c>
      <c r="O247" s="36">
        <f t="shared" si="66"/>
        <v>0</v>
      </c>
      <c r="P247" s="36">
        <f t="shared" si="67"/>
        <v>1</v>
      </c>
      <c r="Q247" s="36">
        <f t="shared" si="68"/>
        <v>0</v>
      </c>
      <c r="R247" s="36">
        <f t="shared" si="69"/>
        <v>0</v>
      </c>
      <c r="S247" s="46">
        <f t="shared" si="70"/>
        <v>0</v>
      </c>
      <c r="T247" s="6">
        <v>22</v>
      </c>
      <c r="U247" s="6" t="s">
        <v>272</v>
      </c>
      <c r="V247" s="6">
        <v>13.34</v>
      </c>
    </row>
    <row r="248" spans="1:22" ht="20.100000000000001" customHeight="1">
      <c r="A248" s="29">
        <v>23</v>
      </c>
      <c r="B248" s="29">
        <f t="shared" si="71"/>
        <v>231</v>
      </c>
      <c r="C248" s="29" t="s">
        <v>49</v>
      </c>
      <c r="D248" s="30" t="s">
        <v>273</v>
      </c>
      <c r="E248" s="29"/>
      <c r="F248" s="30"/>
      <c r="G248" s="29" t="s">
        <v>29</v>
      </c>
      <c r="H248" s="31">
        <v>13.74</v>
      </c>
      <c r="I248" s="32">
        <v>7292</v>
      </c>
      <c r="J248" s="33"/>
      <c r="K248" s="34">
        <f t="shared" si="64"/>
        <v>13.74</v>
      </c>
      <c r="M248" s="5">
        <v>13.738799999999999</v>
      </c>
      <c r="N248" s="36">
        <f t="shared" si="65"/>
        <v>1</v>
      </c>
      <c r="O248" s="36">
        <f t="shared" si="66"/>
        <v>0</v>
      </c>
      <c r="P248" s="36">
        <f t="shared" si="67"/>
        <v>1</v>
      </c>
      <c r="Q248" s="36">
        <f t="shared" si="68"/>
        <v>0</v>
      </c>
      <c r="R248" s="36">
        <f t="shared" si="69"/>
        <v>0</v>
      </c>
      <c r="S248" s="46">
        <f t="shared" si="70"/>
        <v>0</v>
      </c>
      <c r="T248" s="6">
        <v>23</v>
      </c>
      <c r="U248" s="6" t="s">
        <v>273</v>
      </c>
      <c r="V248" s="6">
        <v>13.74</v>
      </c>
    </row>
    <row r="249" spans="1:22" ht="20.100000000000001" customHeight="1">
      <c r="A249" s="29">
        <v>24</v>
      </c>
      <c r="B249" s="29">
        <f t="shared" si="71"/>
        <v>232</v>
      </c>
      <c r="C249" s="29" t="s">
        <v>49</v>
      </c>
      <c r="D249" s="30" t="s">
        <v>274</v>
      </c>
      <c r="E249" s="29"/>
      <c r="F249" s="30"/>
      <c r="G249" s="29" t="s">
        <v>29</v>
      </c>
      <c r="H249" s="31">
        <v>15.6</v>
      </c>
      <c r="I249" s="32">
        <v>9599</v>
      </c>
      <c r="J249" s="33"/>
      <c r="K249" s="34">
        <f t="shared" si="64"/>
        <v>15.6</v>
      </c>
      <c r="M249" s="5">
        <v>15.597200000000001</v>
      </c>
      <c r="N249" s="36">
        <f t="shared" si="65"/>
        <v>0</v>
      </c>
      <c r="O249" s="36">
        <f t="shared" si="66"/>
        <v>0</v>
      </c>
      <c r="P249" s="36">
        <f t="shared" si="67"/>
        <v>0</v>
      </c>
      <c r="Q249" s="36">
        <f t="shared" si="68"/>
        <v>0</v>
      </c>
      <c r="R249" s="36">
        <f t="shared" si="69"/>
        <v>0</v>
      </c>
      <c r="S249" s="46">
        <f t="shared" si="70"/>
        <v>0</v>
      </c>
      <c r="T249" s="6">
        <v>24</v>
      </c>
      <c r="U249" s="6" t="s">
        <v>274</v>
      </c>
      <c r="V249" s="6">
        <v>15.6</v>
      </c>
    </row>
    <row r="250" spans="1:22" ht="20.100000000000001" customHeight="1">
      <c r="A250" s="29">
        <v>25</v>
      </c>
      <c r="B250" s="29">
        <f t="shared" si="71"/>
        <v>233</v>
      </c>
      <c r="C250" s="29" t="s">
        <v>49</v>
      </c>
      <c r="D250" s="30" t="s">
        <v>275</v>
      </c>
      <c r="E250" s="29"/>
      <c r="F250" s="30"/>
      <c r="G250" s="29" t="s">
        <v>29</v>
      </c>
      <c r="H250" s="31">
        <v>6.27</v>
      </c>
      <c r="I250" s="32">
        <v>5547</v>
      </c>
      <c r="J250" s="33"/>
      <c r="K250" s="34">
        <f t="shared" si="64"/>
        <v>6.27</v>
      </c>
      <c r="M250" s="5">
        <v>6.2736999999999998</v>
      </c>
      <c r="N250" s="36">
        <f t="shared" si="65"/>
        <v>1</v>
      </c>
      <c r="O250" s="36">
        <f t="shared" si="66"/>
        <v>0</v>
      </c>
      <c r="P250" s="36">
        <f t="shared" si="67"/>
        <v>1</v>
      </c>
      <c r="Q250" s="36">
        <f t="shared" si="68"/>
        <v>0</v>
      </c>
      <c r="R250" s="36">
        <f t="shared" si="69"/>
        <v>0</v>
      </c>
      <c r="S250" s="46">
        <f t="shared" si="70"/>
        <v>0</v>
      </c>
      <c r="T250" s="6">
        <v>25</v>
      </c>
      <c r="U250" s="6" t="s">
        <v>275</v>
      </c>
      <c r="V250" s="6">
        <v>6.27</v>
      </c>
    </row>
    <row r="251" spans="1:22" ht="20.100000000000001" customHeight="1">
      <c r="A251" s="29">
        <v>26</v>
      </c>
      <c r="B251" s="29">
        <f t="shared" si="71"/>
        <v>234</v>
      </c>
      <c r="C251" s="29" t="s">
        <v>49</v>
      </c>
      <c r="D251" s="30" t="s">
        <v>276</v>
      </c>
      <c r="E251" s="29"/>
      <c r="F251" s="30"/>
      <c r="G251" s="29" t="s">
        <v>29</v>
      </c>
      <c r="H251" s="31">
        <v>9.32</v>
      </c>
      <c r="I251" s="32">
        <v>7238</v>
      </c>
      <c r="J251" s="33"/>
      <c r="K251" s="34">
        <f t="shared" si="64"/>
        <v>9.32</v>
      </c>
      <c r="M251" s="5">
        <v>9.3186</v>
      </c>
      <c r="N251" s="36">
        <f t="shared" si="65"/>
        <v>1</v>
      </c>
      <c r="O251" s="36">
        <f t="shared" si="66"/>
        <v>0</v>
      </c>
      <c r="P251" s="36">
        <f t="shared" si="67"/>
        <v>1</v>
      </c>
      <c r="Q251" s="36">
        <f t="shared" si="68"/>
        <v>0</v>
      </c>
      <c r="R251" s="36">
        <f t="shared" si="69"/>
        <v>0</v>
      </c>
      <c r="S251" s="46">
        <f t="shared" si="70"/>
        <v>0</v>
      </c>
      <c r="T251" s="6">
        <v>26</v>
      </c>
      <c r="U251" s="6" t="s">
        <v>276</v>
      </c>
      <c r="V251" s="6">
        <v>9.32</v>
      </c>
    </row>
    <row r="252" spans="1:22" ht="20.100000000000001" customHeight="1">
      <c r="A252" s="29">
        <v>27</v>
      </c>
      <c r="B252" s="29">
        <f t="shared" si="71"/>
        <v>235</v>
      </c>
      <c r="C252" s="29" t="s">
        <v>49</v>
      </c>
      <c r="D252" s="30" t="s">
        <v>277</v>
      </c>
      <c r="E252" s="29"/>
      <c r="F252" s="30"/>
      <c r="G252" s="29" t="s">
        <v>29</v>
      </c>
      <c r="H252" s="31">
        <v>8.16</v>
      </c>
      <c r="I252" s="32">
        <v>4640</v>
      </c>
      <c r="J252" s="33"/>
      <c r="K252" s="34">
        <f t="shared" si="64"/>
        <v>8.16</v>
      </c>
      <c r="M252" s="5">
        <v>8.1591000000000005</v>
      </c>
      <c r="N252" s="36">
        <f t="shared" si="65"/>
        <v>1</v>
      </c>
      <c r="O252" s="36">
        <f t="shared" si="66"/>
        <v>0</v>
      </c>
      <c r="P252" s="36">
        <f t="shared" si="67"/>
        <v>1</v>
      </c>
      <c r="Q252" s="36">
        <f t="shared" si="68"/>
        <v>0</v>
      </c>
      <c r="R252" s="36">
        <f t="shared" si="69"/>
        <v>0</v>
      </c>
      <c r="S252" s="46">
        <f t="shared" si="70"/>
        <v>0</v>
      </c>
      <c r="T252" s="6">
        <v>27</v>
      </c>
      <c r="U252" s="6" t="s">
        <v>278</v>
      </c>
      <c r="V252" s="6">
        <v>8.16</v>
      </c>
    </row>
    <row r="253" spans="1:22" ht="20.100000000000001" customHeight="1">
      <c r="A253" s="29">
        <v>28</v>
      </c>
      <c r="B253" s="29">
        <f t="shared" si="71"/>
        <v>236</v>
      </c>
      <c r="C253" s="29" t="s">
        <v>49</v>
      </c>
      <c r="D253" s="30" t="s">
        <v>279</v>
      </c>
      <c r="E253" s="29">
        <v>1</v>
      </c>
      <c r="F253" s="30"/>
      <c r="G253" s="29" t="s">
        <v>29</v>
      </c>
      <c r="H253" s="31">
        <v>5.25</v>
      </c>
      <c r="I253" s="32">
        <v>4704</v>
      </c>
      <c r="J253" s="33"/>
      <c r="K253" s="34">
        <f t="shared" si="64"/>
        <v>5.25</v>
      </c>
      <c r="M253" s="5">
        <v>5.2483000000000004</v>
      </c>
      <c r="N253" s="36">
        <f t="shared" si="65"/>
        <v>1</v>
      </c>
      <c r="O253" s="36">
        <f t="shared" si="66"/>
        <v>0</v>
      </c>
      <c r="P253" s="36">
        <f t="shared" si="67"/>
        <v>1</v>
      </c>
      <c r="Q253" s="36">
        <f t="shared" si="68"/>
        <v>0</v>
      </c>
      <c r="R253" s="36">
        <f t="shared" si="69"/>
        <v>0</v>
      </c>
      <c r="S253" s="46">
        <f t="shared" si="70"/>
        <v>0</v>
      </c>
      <c r="T253" s="6">
        <v>28</v>
      </c>
      <c r="U253" s="6" t="s">
        <v>279</v>
      </c>
      <c r="V253" s="6">
        <v>5.25</v>
      </c>
    </row>
    <row r="254" spans="1:22" ht="20.100000000000001" customHeight="1">
      <c r="A254" s="29">
        <v>29</v>
      </c>
      <c r="B254" s="29">
        <f t="shared" si="71"/>
        <v>237</v>
      </c>
      <c r="C254" s="29" t="s">
        <v>49</v>
      </c>
      <c r="D254" s="30" t="s">
        <v>280</v>
      </c>
      <c r="E254" s="29"/>
      <c r="F254" s="30"/>
      <c r="G254" s="29" t="s">
        <v>29</v>
      </c>
      <c r="H254" s="31">
        <v>7.48</v>
      </c>
      <c r="I254" s="32">
        <v>4002</v>
      </c>
      <c r="J254" s="33"/>
      <c r="K254" s="34">
        <f t="shared" si="64"/>
        <v>7.48</v>
      </c>
      <c r="M254" s="5">
        <v>7.484</v>
      </c>
      <c r="N254" s="36">
        <f t="shared" si="65"/>
        <v>1</v>
      </c>
      <c r="O254" s="36">
        <f t="shared" si="66"/>
        <v>0</v>
      </c>
      <c r="P254" s="36">
        <f t="shared" si="67"/>
        <v>1</v>
      </c>
      <c r="Q254" s="36">
        <f t="shared" si="68"/>
        <v>0</v>
      </c>
      <c r="R254" s="36">
        <f t="shared" si="69"/>
        <v>0</v>
      </c>
      <c r="S254" s="46">
        <f t="shared" si="70"/>
        <v>0</v>
      </c>
      <c r="T254" s="6">
        <v>29</v>
      </c>
      <c r="U254" s="6" t="s">
        <v>280</v>
      </c>
      <c r="V254" s="6">
        <v>7.48</v>
      </c>
    </row>
    <row r="255" spans="1:22" ht="20.100000000000001" customHeight="1">
      <c r="A255" s="29">
        <v>30</v>
      </c>
      <c r="B255" s="29">
        <f t="shared" si="71"/>
        <v>238</v>
      </c>
      <c r="C255" s="29" t="s">
        <v>49</v>
      </c>
      <c r="D255" s="30" t="s">
        <v>281</v>
      </c>
      <c r="E255" s="29">
        <v>1</v>
      </c>
      <c r="F255" s="30"/>
      <c r="G255" s="29" t="s">
        <v>29</v>
      </c>
      <c r="H255" s="31">
        <v>2.85</v>
      </c>
      <c r="I255" s="32">
        <v>2207</v>
      </c>
      <c r="J255" s="42"/>
      <c r="K255" s="34">
        <f t="shared" si="64"/>
        <v>2.85</v>
      </c>
      <c r="M255" s="5">
        <v>2.8451</v>
      </c>
      <c r="N255" s="36">
        <f t="shared" si="65"/>
        <v>1</v>
      </c>
      <c r="O255" s="36">
        <f t="shared" si="66"/>
        <v>1</v>
      </c>
      <c r="P255" s="36">
        <f t="shared" si="67"/>
        <v>2</v>
      </c>
      <c r="Q255" s="36">
        <f t="shared" si="68"/>
        <v>0</v>
      </c>
      <c r="R255" s="36">
        <f t="shared" si="69"/>
        <v>1</v>
      </c>
      <c r="S255" s="46">
        <f t="shared" si="70"/>
        <v>0</v>
      </c>
      <c r="T255" s="6">
        <v>30</v>
      </c>
      <c r="U255" s="6" t="s">
        <v>281</v>
      </c>
      <c r="V255" s="6">
        <v>2.85</v>
      </c>
    </row>
    <row r="256" spans="1:22" ht="20.100000000000001" customHeight="1">
      <c r="A256" s="29">
        <v>31</v>
      </c>
      <c r="B256" s="29">
        <f t="shared" si="71"/>
        <v>239</v>
      </c>
      <c r="C256" s="29" t="s">
        <v>49</v>
      </c>
      <c r="D256" s="30" t="s">
        <v>282</v>
      </c>
      <c r="E256" s="29">
        <v>1</v>
      </c>
      <c r="F256" s="30"/>
      <c r="G256" s="29" t="s">
        <v>29</v>
      </c>
      <c r="H256" s="31">
        <v>10.9</v>
      </c>
      <c r="I256" s="32">
        <v>2899</v>
      </c>
      <c r="J256" s="42"/>
      <c r="K256" s="34">
        <f t="shared" si="64"/>
        <v>10.9</v>
      </c>
      <c r="M256" s="5">
        <v>10.900399999999999</v>
      </c>
      <c r="N256" s="36">
        <f t="shared" si="65"/>
        <v>1</v>
      </c>
      <c r="O256" s="36">
        <f t="shared" si="66"/>
        <v>1</v>
      </c>
      <c r="P256" s="36">
        <f t="shared" si="67"/>
        <v>2</v>
      </c>
      <c r="Q256" s="36">
        <f t="shared" si="68"/>
        <v>0</v>
      </c>
      <c r="R256" s="36">
        <f t="shared" si="69"/>
        <v>1</v>
      </c>
      <c r="S256" s="46">
        <f t="shared" si="70"/>
        <v>0</v>
      </c>
      <c r="T256" s="6">
        <v>31</v>
      </c>
      <c r="U256" s="6" t="s">
        <v>282</v>
      </c>
      <c r="V256" s="6">
        <v>10.9</v>
      </c>
    </row>
    <row r="257" spans="1:22" ht="20.100000000000001" customHeight="1">
      <c r="A257" s="29">
        <v>32</v>
      </c>
      <c r="B257" s="29">
        <f t="shared" si="71"/>
        <v>240</v>
      </c>
      <c r="C257" s="29" t="s">
        <v>2</v>
      </c>
      <c r="D257" s="30" t="s">
        <v>283</v>
      </c>
      <c r="E257" s="29"/>
      <c r="F257" s="30"/>
      <c r="G257" s="29" t="s">
        <v>29</v>
      </c>
      <c r="H257" s="31">
        <v>11.56</v>
      </c>
      <c r="I257" s="32">
        <v>13306</v>
      </c>
      <c r="J257" s="33"/>
      <c r="K257" s="34">
        <f t="shared" si="64"/>
        <v>11.56</v>
      </c>
      <c r="M257" s="5">
        <v>11.561500000000001</v>
      </c>
      <c r="N257" s="36">
        <f>IF(H257&gt;=7,0,1)</f>
        <v>0</v>
      </c>
      <c r="O257" s="36">
        <f t="shared" si="66"/>
        <v>0</v>
      </c>
      <c r="P257" s="36">
        <f t="shared" si="67"/>
        <v>0</v>
      </c>
      <c r="Q257" s="36">
        <f>IF(AND(H257&gt;=14,I257&gt;=8000),1,0)</f>
        <v>0</v>
      </c>
      <c r="R257" s="36">
        <f>IF(AND(H257&lt;7,I257&lt;4000),1,0)</f>
        <v>0</v>
      </c>
      <c r="S257" s="46">
        <f t="shared" si="70"/>
        <v>0</v>
      </c>
      <c r="T257" s="6">
        <v>32</v>
      </c>
      <c r="U257" s="6" t="s">
        <v>283</v>
      </c>
      <c r="V257" s="6">
        <v>11.56</v>
      </c>
    </row>
    <row r="258" spans="1:22" ht="20.100000000000001" customHeight="1">
      <c r="A258" s="15" t="s">
        <v>284</v>
      </c>
      <c r="B258" s="15"/>
      <c r="C258" s="29"/>
      <c r="D258" s="26" t="s">
        <v>285</v>
      </c>
      <c r="E258" s="15"/>
      <c r="F258" s="26"/>
      <c r="G258" s="26"/>
      <c r="H258" s="23">
        <f>SUM(H259:H292)</f>
        <v>455.61000000000013</v>
      </c>
      <c r="I258" s="24">
        <f>SUM(I259:I292)</f>
        <v>236887</v>
      </c>
      <c r="J258" s="33"/>
      <c r="N258" s="28">
        <f>SUM(N259:N292)</f>
        <v>24</v>
      </c>
      <c r="O258" s="28">
        <f>SUM(O259:O292)</f>
        <v>3</v>
      </c>
      <c r="P258" s="28">
        <f>SUM(P259:P292)</f>
        <v>27</v>
      </c>
      <c r="Q258" s="28">
        <f>SUM(Q259:Q292)</f>
        <v>1</v>
      </c>
      <c r="R258" s="28">
        <f>SUM(R259:R292)</f>
        <v>2</v>
      </c>
    </row>
    <row r="259" spans="1:22" ht="20.100000000000001" customHeight="1">
      <c r="A259" s="29">
        <v>1</v>
      </c>
      <c r="B259" s="29">
        <v>241</v>
      </c>
      <c r="C259" s="29" t="s">
        <v>49</v>
      </c>
      <c r="D259" s="30" t="s">
        <v>286</v>
      </c>
      <c r="E259" s="29">
        <v>1</v>
      </c>
      <c r="F259" s="30"/>
      <c r="G259" s="29" t="s">
        <v>29</v>
      </c>
      <c r="H259" s="31">
        <v>6.14</v>
      </c>
      <c r="I259" s="32">
        <v>11740</v>
      </c>
      <c r="J259" s="33"/>
      <c r="K259" s="34">
        <f t="shared" ref="K259:K292" si="72">ROUND(H259,2)</f>
        <v>6.14</v>
      </c>
      <c r="M259" s="5">
        <v>6.1418999999999997</v>
      </c>
      <c r="N259" s="36">
        <f>IF(H259&gt;=15,0,1)</f>
        <v>1</v>
      </c>
      <c r="O259" s="36">
        <f t="shared" ref="O259:O287" si="73">IF(I259&gt;=4000,0,1)</f>
        <v>0</v>
      </c>
      <c r="P259" s="36">
        <f t="shared" ref="P259:P292" si="74">N259+O259</f>
        <v>1</v>
      </c>
      <c r="Q259" s="36">
        <f>IF(AND(H259&gt;=30,I259&gt;=8000),1,0)</f>
        <v>0</v>
      </c>
      <c r="R259" s="36">
        <f>IF(AND(H259&lt;15,I259&lt;4000),1,0)</f>
        <v>0</v>
      </c>
    </row>
    <row r="260" spans="1:22" ht="20.100000000000001" customHeight="1">
      <c r="A260" s="29">
        <v>2</v>
      </c>
      <c r="B260" s="29">
        <f t="shared" ref="B260:B292" si="75">B259+1</f>
        <v>242</v>
      </c>
      <c r="C260" s="29" t="s">
        <v>49</v>
      </c>
      <c r="D260" s="30" t="s">
        <v>287</v>
      </c>
      <c r="E260" s="29">
        <v>1</v>
      </c>
      <c r="F260" s="30"/>
      <c r="G260" s="29" t="s">
        <v>29</v>
      </c>
      <c r="H260" s="31">
        <v>4</v>
      </c>
      <c r="I260" s="32">
        <v>3278</v>
      </c>
      <c r="J260" s="42"/>
      <c r="K260" s="34">
        <f t="shared" si="72"/>
        <v>4</v>
      </c>
      <c r="M260" s="5">
        <v>3.9986000000000002</v>
      </c>
      <c r="N260" s="36">
        <f>IF(H260&gt;=15,0,1)</f>
        <v>1</v>
      </c>
      <c r="O260" s="36">
        <f t="shared" si="73"/>
        <v>1</v>
      </c>
      <c r="P260" s="36">
        <f t="shared" si="74"/>
        <v>2</v>
      </c>
      <c r="Q260" s="36">
        <f>IF(AND(H260&gt;=30,I260&gt;=8000),1,0)</f>
        <v>0</v>
      </c>
      <c r="R260" s="36">
        <f>IF(AND(H260&lt;15,I260&lt;4000),1,0)</f>
        <v>1</v>
      </c>
    </row>
    <row r="261" spans="1:22" ht="20.100000000000001" customHeight="1">
      <c r="A261" s="29">
        <v>3</v>
      </c>
      <c r="B261" s="29">
        <f t="shared" si="75"/>
        <v>243</v>
      </c>
      <c r="C261" s="29" t="s">
        <v>49</v>
      </c>
      <c r="D261" s="30" t="s">
        <v>288</v>
      </c>
      <c r="E261" s="29">
        <v>1</v>
      </c>
      <c r="F261" s="30"/>
      <c r="G261" s="29" t="s">
        <v>29</v>
      </c>
      <c r="H261" s="31">
        <v>12.17</v>
      </c>
      <c r="I261" s="32">
        <v>3562</v>
      </c>
      <c r="J261" s="42"/>
      <c r="K261" s="34">
        <f t="shared" si="72"/>
        <v>12.17</v>
      </c>
      <c r="M261" s="5">
        <v>12.1653</v>
      </c>
      <c r="N261" s="36">
        <f>IF(H261&gt;=15,0,1)</f>
        <v>1</v>
      </c>
      <c r="O261" s="36">
        <f t="shared" si="73"/>
        <v>1</v>
      </c>
      <c r="P261" s="36">
        <f t="shared" si="74"/>
        <v>2</v>
      </c>
      <c r="Q261" s="36">
        <f>IF(AND(H261&gt;=30,I261&gt;=8000),1,0)</f>
        <v>0</v>
      </c>
      <c r="R261" s="36">
        <f>IF(AND(H261&lt;15,I261&lt;4000),1,0)</f>
        <v>1</v>
      </c>
    </row>
    <row r="262" spans="1:22" ht="20.100000000000001" customHeight="1">
      <c r="A262" s="29">
        <v>4</v>
      </c>
      <c r="B262" s="29">
        <f t="shared" si="75"/>
        <v>244</v>
      </c>
      <c r="C262" s="29" t="s">
        <v>49</v>
      </c>
      <c r="D262" s="30" t="s">
        <v>289</v>
      </c>
      <c r="E262" s="29">
        <v>1</v>
      </c>
      <c r="F262" s="30"/>
      <c r="G262" s="29" t="s">
        <v>29</v>
      </c>
      <c r="H262" s="31">
        <v>23.93</v>
      </c>
      <c r="I262" s="32">
        <v>7764</v>
      </c>
      <c r="J262" s="33"/>
      <c r="K262" s="34">
        <f t="shared" si="72"/>
        <v>23.93</v>
      </c>
      <c r="M262" s="5">
        <v>23.93</v>
      </c>
      <c r="N262" s="36">
        <f>IF(H262&gt;=15,0,1)</f>
        <v>0</v>
      </c>
      <c r="O262" s="36">
        <f t="shared" si="73"/>
        <v>0</v>
      </c>
      <c r="P262" s="36">
        <f t="shared" si="74"/>
        <v>0</v>
      </c>
      <c r="Q262" s="36">
        <f>IF(AND(H262&gt;=30,I262&gt;=8000),1,0)</f>
        <v>0</v>
      </c>
      <c r="R262" s="36">
        <f>IF(AND(H262&lt;15,I262&lt;4000),1,0)</f>
        <v>0</v>
      </c>
    </row>
    <row r="263" spans="1:22" ht="20.100000000000001" customHeight="1">
      <c r="A263" s="29">
        <v>5</v>
      </c>
      <c r="B263" s="29">
        <f t="shared" si="75"/>
        <v>245</v>
      </c>
      <c r="C263" s="29" t="s">
        <v>2</v>
      </c>
      <c r="D263" s="30" t="s">
        <v>290</v>
      </c>
      <c r="E263" s="29">
        <v>1</v>
      </c>
      <c r="F263" s="30"/>
      <c r="G263" s="29" t="s">
        <v>29</v>
      </c>
      <c r="H263" s="31">
        <v>1.25</v>
      </c>
      <c r="I263" s="32">
        <v>5475</v>
      </c>
      <c r="J263" s="33"/>
      <c r="K263" s="34">
        <f t="shared" si="72"/>
        <v>1.25</v>
      </c>
      <c r="M263" s="5">
        <v>1.2497</v>
      </c>
      <c r="N263" s="36">
        <f>IF(H263&gt;=7,0,1)</f>
        <v>1</v>
      </c>
      <c r="O263" s="36">
        <f t="shared" si="73"/>
        <v>0</v>
      </c>
      <c r="P263" s="36">
        <f t="shared" si="74"/>
        <v>1</v>
      </c>
      <c r="Q263" s="36">
        <f>IF(AND(H263&gt;=14,I263&gt;=8000),1,0)</f>
        <v>0</v>
      </c>
      <c r="R263" s="36">
        <f>IF(AND(H263&lt;7,I263&lt;4000),1,0)</f>
        <v>0</v>
      </c>
    </row>
    <row r="264" spans="1:22" ht="20.100000000000001" customHeight="1">
      <c r="A264" s="29">
        <v>6</v>
      </c>
      <c r="B264" s="29">
        <f t="shared" si="75"/>
        <v>246</v>
      </c>
      <c r="C264" s="29" t="s">
        <v>49</v>
      </c>
      <c r="D264" s="30" t="s">
        <v>291</v>
      </c>
      <c r="E264" s="29">
        <v>1</v>
      </c>
      <c r="F264" s="30"/>
      <c r="G264" s="29" t="s">
        <v>29</v>
      </c>
      <c r="H264" s="31">
        <v>6.38</v>
      </c>
      <c r="I264" s="32">
        <v>7552</v>
      </c>
      <c r="J264" s="33"/>
      <c r="K264" s="34">
        <f t="shared" si="72"/>
        <v>6.38</v>
      </c>
      <c r="M264" s="5">
        <v>6.3760000000000003</v>
      </c>
      <c r="N264" s="36">
        <f t="shared" ref="N264:N287" si="76">IF(H264&gt;=15,0,1)</f>
        <v>1</v>
      </c>
      <c r="O264" s="36">
        <f t="shared" si="73"/>
        <v>0</v>
      </c>
      <c r="P264" s="36">
        <f t="shared" si="74"/>
        <v>1</v>
      </c>
      <c r="Q264" s="36">
        <f t="shared" ref="Q264:Q287" si="77">IF(AND(H264&gt;=30,I264&gt;=8000),1,0)</f>
        <v>0</v>
      </c>
      <c r="R264" s="36">
        <f t="shared" ref="R264:R287" si="78">IF(AND(H264&lt;15,I264&lt;4000),1,0)</f>
        <v>0</v>
      </c>
    </row>
    <row r="265" spans="1:22" ht="20.100000000000001" customHeight="1">
      <c r="A265" s="29">
        <v>7</v>
      </c>
      <c r="B265" s="29">
        <f t="shared" si="75"/>
        <v>247</v>
      </c>
      <c r="C265" s="29" t="s">
        <v>49</v>
      </c>
      <c r="D265" s="30" t="s">
        <v>292</v>
      </c>
      <c r="E265" s="29"/>
      <c r="F265" s="30"/>
      <c r="G265" s="29" t="s">
        <v>29</v>
      </c>
      <c r="H265" s="31">
        <v>9.09</v>
      </c>
      <c r="I265" s="32">
        <v>9357</v>
      </c>
      <c r="J265" s="33"/>
      <c r="K265" s="34">
        <f t="shared" si="72"/>
        <v>9.09</v>
      </c>
      <c r="M265" s="5">
        <v>9.0876000000000001</v>
      </c>
      <c r="N265" s="36">
        <f t="shared" si="76"/>
        <v>1</v>
      </c>
      <c r="O265" s="36">
        <f t="shared" si="73"/>
        <v>0</v>
      </c>
      <c r="P265" s="36">
        <f t="shared" si="74"/>
        <v>1</v>
      </c>
      <c r="Q265" s="36">
        <f t="shared" si="77"/>
        <v>0</v>
      </c>
      <c r="R265" s="36">
        <f t="shared" si="78"/>
        <v>0</v>
      </c>
    </row>
    <row r="266" spans="1:22" ht="20.100000000000001" customHeight="1">
      <c r="A266" s="29">
        <v>8</v>
      </c>
      <c r="B266" s="29">
        <f t="shared" si="75"/>
        <v>248</v>
      </c>
      <c r="C266" s="29" t="s">
        <v>49</v>
      </c>
      <c r="D266" s="30" t="s">
        <v>293</v>
      </c>
      <c r="E266" s="29"/>
      <c r="F266" s="30"/>
      <c r="G266" s="29" t="s">
        <v>29</v>
      </c>
      <c r="H266" s="31">
        <v>6.26</v>
      </c>
      <c r="I266" s="32">
        <v>5668</v>
      </c>
      <c r="J266" s="33"/>
      <c r="K266" s="34">
        <f t="shared" si="72"/>
        <v>6.26</v>
      </c>
      <c r="M266" s="5">
        <v>6.2582000000000004</v>
      </c>
      <c r="N266" s="36">
        <f t="shared" si="76"/>
        <v>1</v>
      </c>
      <c r="O266" s="36">
        <f t="shared" si="73"/>
        <v>0</v>
      </c>
      <c r="P266" s="36">
        <f t="shared" si="74"/>
        <v>1</v>
      </c>
      <c r="Q266" s="36">
        <f t="shared" si="77"/>
        <v>0</v>
      </c>
      <c r="R266" s="36">
        <f t="shared" si="78"/>
        <v>0</v>
      </c>
    </row>
    <row r="267" spans="1:22" ht="20.100000000000001" customHeight="1">
      <c r="A267" s="29">
        <v>9</v>
      </c>
      <c r="B267" s="29">
        <f t="shared" si="75"/>
        <v>249</v>
      </c>
      <c r="C267" s="29" t="s">
        <v>49</v>
      </c>
      <c r="D267" s="30" t="s">
        <v>294</v>
      </c>
      <c r="E267" s="29"/>
      <c r="F267" s="30"/>
      <c r="G267" s="29" t="s">
        <v>29</v>
      </c>
      <c r="H267" s="31">
        <v>9.64</v>
      </c>
      <c r="I267" s="32">
        <v>5751</v>
      </c>
      <c r="J267" s="33"/>
      <c r="K267" s="34">
        <f t="shared" si="72"/>
        <v>9.64</v>
      </c>
      <c r="M267" s="5">
        <v>9.6363000000000003</v>
      </c>
      <c r="N267" s="36">
        <f t="shared" si="76"/>
        <v>1</v>
      </c>
      <c r="O267" s="36">
        <f t="shared" si="73"/>
        <v>0</v>
      </c>
      <c r="P267" s="36">
        <f t="shared" si="74"/>
        <v>1</v>
      </c>
      <c r="Q267" s="36">
        <f t="shared" si="77"/>
        <v>0</v>
      </c>
      <c r="R267" s="36">
        <f t="shared" si="78"/>
        <v>0</v>
      </c>
    </row>
    <row r="268" spans="1:22" ht="20.100000000000001" customHeight="1">
      <c r="A268" s="29">
        <v>10</v>
      </c>
      <c r="B268" s="29">
        <f t="shared" si="75"/>
        <v>250</v>
      </c>
      <c r="C268" s="29" t="s">
        <v>49</v>
      </c>
      <c r="D268" s="30" t="s">
        <v>295</v>
      </c>
      <c r="E268" s="29"/>
      <c r="F268" s="30"/>
      <c r="G268" s="29" t="s">
        <v>29</v>
      </c>
      <c r="H268" s="31">
        <v>9.3800000000000008</v>
      </c>
      <c r="I268" s="32">
        <v>6613</v>
      </c>
      <c r="J268" s="33"/>
      <c r="K268" s="34">
        <f t="shared" si="72"/>
        <v>9.3800000000000008</v>
      </c>
      <c r="M268" s="5">
        <v>9.3824000000000005</v>
      </c>
      <c r="N268" s="36">
        <f t="shared" si="76"/>
        <v>1</v>
      </c>
      <c r="O268" s="36">
        <f t="shared" si="73"/>
        <v>0</v>
      </c>
      <c r="P268" s="36">
        <f t="shared" si="74"/>
        <v>1</v>
      </c>
      <c r="Q268" s="36">
        <f t="shared" si="77"/>
        <v>0</v>
      </c>
      <c r="R268" s="36">
        <f t="shared" si="78"/>
        <v>0</v>
      </c>
    </row>
    <row r="269" spans="1:22" ht="20.100000000000001" customHeight="1">
      <c r="A269" s="29">
        <v>11</v>
      </c>
      <c r="B269" s="29">
        <f t="shared" si="75"/>
        <v>251</v>
      </c>
      <c r="C269" s="29" t="s">
        <v>49</v>
      </c>
      <c r="D269" s="30" t="s">
        <v>296</v>
      </c>
      <c r="E269" s="29"/>
      <c r="F269" s="30"/>
      <c r="G269" s="29" t="s">
        <v>29</v>
      </c>
      <c r="H269" s="31">
        <v>9.5299999999999994</v>
      </c>
      <c r="I269" s="32">
        <v>5684</v>
      </c>
      <c r="J269" s="33"/>
      <c r="K269" s="34">
        <f t="shared" si="72"/>
        <v>9.5299999999999994</v>
      </c>
      <c r="M269" s="5">
        <v>9.5327999999999999</v>
      </c>
      <c r="N269" s="36">
        <f t="shared" si="76"/>
        <v>1</v>
      </c>
      <c r="O269" s="36">
        <f t="shared" si="73"/>
        <v>0</v>
      </c>
      <c r="P269" s="36">
        <f t="shared" si="74"/>
        <v>1</v>
      </c>
      <c r="Q269" s="36">
        <f t="shared" si="77"/>
        <v>0</v>
      </c>
      <c r="R269" s="36">
        <f t="shared" si="78"/>
        <v>0</v>
      </c>
    </row>
    <row r="270" spans="1:22" ht="20.100000000000001" customHeight="1">
      <c r="A270" s="29">
        <v>12</v>
      </c>
      <c r="B270" s="29">
        <f t="shared" si="75"/>
        <v>252</v>
      </c>
      <c r="C270" s="29" t="s">
        <v>49</v>
      </c>
      <c r="D270" s="30" t="s">
        <v>297</v>
      </c>
      <c r="E270" s="29"/>
      <c r="F270" s="30"/>
      <c r="G270" s="29" t="s">
        <v>29</v>
      </c>
      <c r="H270" s="31">
        <v>8.67</v>
      </c>
      <c r="I270" s="32">
        <v>6311</v>
      </c>
      <c r="J270" s="33"/>
      <c r="K270" s="34">
        <f t="shared" si="72"/>
        <v>8.67</v>
      </c>
      <c r="M270" s="5">
        <v>8.6670999999999996</v>
      </c>
      <c r="N270" s="36">
        <f t="shared" si="76"/>
        <v>1</v>
      </c>
      <c r="O270" s="36">
        <f t="shared" si="73"/>
        <v>0</v>
      </c>
      <c r="P270" s="36">
        <f t="shared" si="74"/>
        <v>1</v>
      </c>
      <c r="Q270" s="36">
        <f t="shared" si="77"/>
        <v>0</v>
      </c>
      <c r="R270" s="36">
        <f t="shared" si="78"/>
        <v>0</v>
      </c>
    </row>
    <row r="271" spans="1:22" ht="20.100000000000001" customHeight="1">
      <c r="A271" s="29">
        <v>13</v>
      </c>
      <c r="B271" s="29">
        <f t="shared" si="75"/>
        <v>253</v>
      </c>
      <c r="C271" s="29" t="s">
        <v>49</v>
      </c>
      <c r="D271" s="30" t="s">
        <v>298</v>
      </c>
      <c r="E271" s="29"/>
      <c r="F271" s="30"/>
      <c r="G271" s="29" t="s">
        <v>29</v>
      </c>
      <c r="H271" s="31">
        <v>10.82</v>
      </c>
      <c r="I271" s="32">
        <v>4361</v>
      </c>
      <c r="J271" s="33"/>
      <c r="K271" s="34">
        <f t="shared" si="72"/>
        <v>10.82</v>
      </c>
      <c r="M271" s="5">
        <v>10.82</v>
      </c>
      <c r="N271" s="36">
        <f t="shared" si="76"/>
        <v>1</v>
      </c>
      <c r="O271" s="36">
        <f t="shared" si="73"/>
        <v>0</v>
      </c>
      <c r="P271" s="36">
        <f t="shared" si="74"/>
        <v>1</v>
      </c>
      <c r="Q271" s="36">
        <f t="shared" si="77"/>
        <v>0</v>
      </c>
      <c r="R271" s="36">
        <f t="shared" si="78"/>
        <v>0</v>
      </c>
    </row>
    <row r="272" spans="1:22" ht="20.100000000000001" customHeight="1">
      <c r="A272" s="29">
        <v>14</v>
      </c>
      <c r="B272" s="29">
        <f t="shared" si="75"/>
        <v>254</v>
      </c>
      <c r="C272" s="29" t="s">
        <v>49</v>
      </c>
      <c r="D272" s="30" t="s">
        <v>299</v>
      </c>
      <c r="E272" s="29"/>
      <c r="F272" s="30"/>
      <c r="G272" s="29" t="s">
        <v>29</v>
      </c>
      <c r="H272" s="31">
        <v>26.43</v>
      </c>
      <c r="I272" s="32">
        <v>3196</v>
      </c>
      <c r="J272" s="33"/>
      <c r="K272" s="34">
        <f t="shared" si="72"/>
        <v>26.43</v>
      </c>
      <c r="M272" s="5">
        <v>26.426100000000002</v>
      </c>
      <c r="N272" s="36">
        <f t="shared" si="76"/>
        <v>0</v>
      </c>
      <c r="O272" s="36">
        <f t="shared" si="73"/>
        <v>1</v>
      </c>
      <c r="P272" s="36">
        <f t="shared" si="74"/>
        <v>1</v>
      </c>
      <c r="Q272" s="36">
        <f t="shared" si="77"/>
        <v>0</v>
      </c>
      <c r="R272" s="36">
        <f t="shared" si="78"/>
        <v>0</v>
      </c>
    </row>
    <row r="273" spans="1:18" ht="20.100000000000001" customHeight="1">
      <c r="A273" s="37">
        <v>15</v>
      </c>
      <c r="B273" s="29">
        <f t="shared" si="75"/>
        <v>255</v>
      </c>
      <c r="C273" s="37" t="s">
        <v>49</v>
      </c>
      <c r="D273" s="38" t="s">
        <v>300</v>
      </c>
      <c r="E273" s="37"/>
      <c r="F273" s="38"/>
      <c r="G273" s="37" t="s">
        <v>29</v>
      </c>
      <c r="H273" s="39">
        <v>8.43</v>
      </c>
      <c r="I273" s="40">
        <v>6092</v>
      </c>
      <c r="J273" s="41"/>
      <c r="K273" s="34">
        <f t="shared" si="72"/>
        <v>8.43</v>
      </c>
      <c r="M273" s="5">
        <v>8.4266000000000005</v>
      </c>
      <c r="N273" s="36">
        <f t="shared" si="76"/>
        <v>1</v>
      </c>
      <c r="O273" s="36">
        <f t="shared" si="73"/>
        <v>0</v>
      </c>
      <c r="P273" s="36">
        <f t="shared" si="74"/>
        <v>1</v>
      </c>
      <c r="Q273" s="36">
        <f t="shared" si="77"/>
        <v>0</v>
      </c>
      <c r="R273" s="36">
        <f t="shared" si="78"/>
        <v>0</v>
      </c>
    </row>
    <row r="274" spans="1:18" ht="20.100000000000001" customHeight="1">
      <c r="A274" s="29">
        <v>16</v>
      </c>
      <c r="B274" s="29">
        <f t="shared" si="75"/>
        <v>256</v>
      </c>
      <c r="C274" s="29" t="s">
        <v>49</v>
      </c>
      <c r="D274" s="30" t="s">
        <v>301</v>
      </c>
      <c r="E274" s="29"/>
      <c r="F274" s="30"/>
      <c r="G274" s="29" t="s">
        <v>29</v>
      </c>
      <c r="H274" s="31">
        <v>6.32</v>
      </c>
      <c r="I274" s="32">
        <v>5205</v>
      </c>
      <c r="J274" s="33"/>
      <c r="K274" s="34">
        <f t="shared" si="72"/>
        <v>6.32</v>
      </c>
      <c r="M274" s="5">
        <v>6.3163999999999998</v>
      </c>
      <c r="N274" s="36">
        <f t="shared" si="76"/>
        <v>1</v>
      </c>
      <c r="O274" s="36">
        <f t="shared" si="73"/>
        <v>0</v>
      </c>
      <c r="P274" s="36">
        <f t="shared" si="74"/>
        <v>1</v>
      </c>
      <c r="Q274" s="36">
        <f t="shared" si="77"/>
        <v>0</v>
      </c>
      <c r="R274" s="36">
        <f t="shared" si="78"/>
        <v>0</v>
      </c>
    </row>
    <row r="275" spans="1:18" ht="20.100000000000001" customHeight="1">
      <c r="A275" s="29">
        <v>17</v>
      </c>
      <c r="B275" s="29">
        <f t="shared" si="75"/>
        <v>257</v>
      </c>
      <c r="C275" s="29" t="s">
        <v>49</v>
      </c>
      <c r="D275" s="30" t="s">
        <v>302</v>
      </c>
      <c r="E275" s="29"/>
      <c r="F275" s="30"/>
      <c r="G275" s="29" t="s">
        <v>29</v>
      </c>
      <c r="H275" s="31">
        <v>15.52</v>
      </c>
      <c r="I275" s="32">
        <v>9428</v>
      </c>
      <c r="J275" s="33"/>
      <c r="K275" s="34">
        <f t="shared" si="72"/>
        <v>15.52</v>
      </c>
      <c r="M275" s="5">
        <v>15.5153</v>
      </c>
      <c r="N275" s="36">
        <f t="shared" si="76"/>
        <v>0</v>
      </c>
      <c r="O275" s="36">
        <f t="shared" si="73"/>
        <v>0</v>
      </c>
      <c r="P275" s="36">
        <f t="shared" si="74"/>
        <v>0</v>
      </c>
      <c r="Q275" s="36">
        <f t="shared" si="77"/>
        <v>0</v>
      </c>
      <c r="R275" s="36">
        <f t="shared" si="78"/>
        <v>0</v>
      </c>
    </row>
    <row r="276" spans="1:18" ht="20.100000000000001" customHeight="1">
      <c r="A276" s="37">
        <v>18</v>
      </c>
      <c r="B276" s="37">
        <f t="shared" si="75"/>
        <v>258</v>
      </c>
      <c r="C276" s="37" t="s">
        <v>49</v>
      </c>
      <c r="D276" s="38" t="s">
        <v>303</v>
      </c>
      <c r="E276" s="37"/>
      <c r="F276" s="38"/>
      <c r="G276" s="37" t="s">
        <v>29</v>
      </c>
      <c r="H276" s="39">
        <v>33.15</v>
      </c>
      <c r="I276" s="40">
        <v>8323</v>
      </c>
      <c r="J276" s="41"/>
      <c r="K276" s="34">
        <f t="shared" si="72"/>
        <v>33.15</v>
      </c>
      <c r="M276" s="5">
        <v>33.188899999999997</v>
      </c>
      <c r="N276" s="36">
        <f t="shared" si="76"/>
        <v>0</v>
      </c>
      <c r="O276" s="36">
        <f t="shared" si="73"/>
        <v>0</v>
      </c>
      <c r="P276" s="36">
        <f t="shared" si="74"/>
        <v>0</v>
      </c>
      <c r="Q276" s="36">
        <f t="shared" si="77"/>
        <v>1</v>
      </c>
      <c r="R276" s="36">
        <f t="shared" si="78"/>
        <v>0</v>
      </c>
    </row>
    <row r="277" spans="1:18" ht="20.100000000000001" customHeight="1">
      <c r="A277" s="29">
        <v>19</v>
      </c>
      <c r="B277" s="29">
        <f t="shared" si="75"/>
        <v>259</v>
      </c>
      <c r="C277" s="29" t="s">
        <v>49</v>
      </c>
      <c r="D277" s="30" t="s">
        <v>304</v>
      </c>
      <c r="E277" s="29"/>
      <c r="F277" s="30"/>
      <c r="G277" s="29" t="s">
        <v>29</v>
      </c>
      <c r="H277" s="31">
        <v>6.41</v>
      </c>
      <c r="I277" s="32">
        <v>6176</v>
      </c>
      <c r="J277" s="42"/>
      <c r="K277" s="34">
        <f t="shared" si="72"/>
        <v>6.41</v>
      </c>
      <c r="M277" s="5">
        <v>6.4081999999999999</v>
      </c>
      <c r="N277" s="36">
        <f t="shared" si="76"/>
        <v>1</v>
      </c>
      <c r="O277" s="36">
        <f t="shared" si="73"/>
        <v>0</v>
      </c>
      <c r="P277" s="36">
        <f t="shared" si="74"/>
        <v>1</v>
      </c>
      <c r="Q277" s="36">
        <f t="shared" si="77"/>
        <v>0</v>
      </c>
      <c r="R277" s="36">
        <f t="shared" si="78"/>
        <v>0</v>
      </c>
    </row>
    <row r="278" spans="1:18" ht="20.100000000000001" customHeight="1">
      <c r="A278" s="29">
        <v>20</v>
      </c>
      <c r="B278" s="29">
        <f t="shared" si="75"/>
        <v>260</v>
      </c>
      <c r="C278" s="29" t="s">
        <v>49</v>
      </c>
      <c r="D278" s="30" t="s">
        <v>305</v>
      </c>
      <c r="E278" s="29"/>
      <c r="F278" s="30"/>
      <c r="G278" s="29" t="s">
        <v>29</v>
      </c>
      <c r="H278" s="31">
        <v>2.77</v>
      </c>
      <c r="I278" s="32">
        <v>16221</v>
      </c>
      <c r="J278" s="33"/>
      <c r="K278" s="34">
        <f t="shared" si="72"/>
        <v>2.77</v>
      </c>
      <c r="M278" s="5">
        <v>2.7654000000000001</v>
      </c>
      <c r="N278" s="36">
        <f t="shared" si="76"/>
        <v>1</v>
      </c>
      <c r="O278" s="36">
        <f t="shared" si="73"/>
        <v>0</v>
      </c>
      <c r="P278" s="36">
        <f t="shared" si="74"/>
        <v>1</v>
      </c>
      <c r="Q278" s="36">
        <f t="shared" si="77"/>
        <v>0</v>
      </c>
      <c r="R278" s="36">
        <f t="shared" si="78"/>
        <v>0</v>
      </c>
    </row>
    <row r="279" spans="1:18" ht="20.100000000000001" customHeight="1">
      <c r="A279" s="29">
        <v>21</v>
      </c>
      <c r="B279" s="29">
        <f t="shared" si="75"/>
        <v>261</v>
      </c>
      <c r="C279" s="29" t="s">
        <v>49</v>
      </c>
      <c r="D279" s="30" t="s">
        <v>306</v>
      </c>
      <c r="E279" s="29"/>
      <c r="F279" s="30"/>
      <c r="G279" s="29" t="s">
        <v>29</v>
      </c>
      <c r="H279" s="31">
        <v>9.6</v>
      </c>
      <c r="I279" s="32">
        <v>7334</v>
      </c>
      <c r="J279" s="33"/>
      <c r="K279" s="34">
        <f t="shared" si="72"/>
        <v>9.6</v>
      </c>
      <c r="M279" s="5">
        <v>9.6014999999999997</v>
      </c>
      <c r="N279" s="36">
        <f t="shared" si="76"/>
        <v>1</v>
      </c>
      <c r="O279" s="36">
        <f t="shared" si="73"/>
        <v>0</v>
      </c>
      <c r="P279" s="36">
        <f t="shared" si="74"/>
        <v>1</v>
      </c>
      <c r="Q279" s="36">
        <f t="shared" si="77"/>
        <v>0</v>
      </c>
      <c r="R279" s="36">
        <f t="shared" si="78"/>
        <v>0</v>
      </c>
    </row>
    <row r="280" spans="1:18" ht="20.100000000000001" customHeight="1">
      <c r="A280" s="29">
        <v>22</v>
      </c>
      <c r="B280" s="29">
        <f t="shared" si="75"/>
        <v>262</v>
      </c>
      <c r="C280" s="29" t="s">
        <v>49</v>
      </c>
      <c r="D280" s="30" t="s">
        <v>307</v>
      </c>
      <c r="E280" s="29"/>
      <c r="F280" s="30"/>
      <c r="G280" s="29" t="s">
        <v>29</v>
      </c>
      <c r="H280" s="31">
        <v>15.52</v>
      </c>
      <c r="I280" s="32">
        <v>5298</v>
      </c>
      <c r="J280" s="33"/>
      <c r="K280" s="34">
        <f t="shared" si="72"/>
        <v>15.52</v>
      </c>
      <c r="M280" s="5">
        <v>15.521699999999999</v>
      </c>
      <c r="N280" s="36">
        <f t="shared" si="76"/>
        <v>0</v>
      </c>
      <c r="O280" s="36">
        <f t="shared" si="73"/>
        <v>0</v>
      </c>
      <c r="P280" s="36">
        <f t="shared" si="74"/>
        <v>0</v>
      </c>
      <c r="Q280" s="36">
        <f t="shared" si="77"/>
        <v>0</v>
      </c>
      <c r="R280" s="36">
        <f t="shared" si="78"/>
        <v>0</v>
      </c>
    </row>
    <row r="281" spans="1:18" ht="20.100000000000001" customHeight="1">
      <c r="A281" s="29">
        <v>23</v>
      </c>
      <c r="B281" s="29">
        <f t="shared" si="75"/>
        <v>263</v>
      </c>
      <c r="C281" s="29" t="s">
        <v>49</v>
      </c>
      <c r="D281" s="30" t="s">
        <v>308</v>
      </c>
      <c r="E281" s="29"/>
      <c r="F281" s="30"/>
      <c r="G281" s="29" t="s">
        <v>29</v>
      </c>
      <c r="H281" s="31">
        <v>9.5399999999999991</v>
      </c>
      <c r="I281" s="32">
        <v>12131</v>
      </c>
      <c r="J281" s="33"/>
      <c r="K281" s="34">
        <f t="shared" si="72"/>
        <v>9.5399999999999991</v>
      </c>
      <c r="M281" s="5">
        <v>9.5426000000000002</v>
      </c>
      <c r="N281" s="36">
        <f t="shared" si="76"/>
        <v>1</v>
      </c>
      <c r="O281" s="36">
        <f t="shared" si="73"/>
        <v>0</v>
      </c>
      <c r="P281" s="36">
        <f t="shared" si="74"/>
        <v>1</v>
      </c>
      <c r="Q281" s="36">
        <f t="shared" si="77"/>
        <v>0</v>
      </c>
      <c r="R281" s="36">
        <f t="shared" si="78"/>
        <v>0</v>
      </c>
    </row>
    <row r="282" spans="1:18" ht="20.100000000000001" customHeight="1">
      <c r="A282" s="29">
        <v>24</v>
      </c>
      <c r="B282" s="29">
        <f t="shared" si="75"/>
        <v>264</v>
      </c>
      <c r="C282" s="29" t="s">
        <v>49</v>
      </c>
      <c r="D282" s="30" t="s">
        <v>309</v>
      </c>
      <c r="E282" s="29"/>
      <c r="F282" s="30"/>
      <c r="G282" s="29" t="s">
        <v>29</v>
      </c>
      <c r="H282" s="31">
        <v>6.73</v>
      </c>
      <c r="I282" s="32">
        <v>5565</v>
      </c>
      <c r="J282" s="33"/>
      <c r="K282" s="34">
        <f t="shared" si="72"/>
        <v>6.73</v>
      </c>
      <c r="M282" s="5">
        <v>6.7259000000000002</v>
      </c>
      <c r="N282" s="36">
        <f t="shared" si="76"/>
        <v>1</v>
      </c>
      <c r="O282" s="36">
        <f t="shared" si="73"/>
        <v>0</v>
      </c>
      <c r="P282" s="36">
        <f t="shared" si="74"/>
        <v>1</v>
      </c>
      <c r="Q282" s="36">
        <f t="shared" si="77"/>
        <v>0</v>
      </c>
      <c r="R282" s="36">
        <f t="shared" si="78"/>
        <v>0</v>
      </c>
    </row>
    <row r="283" spans="1:18" ht="20.100000000000001" customHeight="1">
      <c r="A283" s="29">
        <v>25</v>
      </c>
      <c r="B283" s="29">
        <f t="shared" si="75"/>
        <v>265</v>
      </c>
      <c r="C283" s="29" t="s">
        <v>49</v>
      </c>
      <c r="D283" s="30" t="s">
        <v>310</v>
      </c>
      <c r="E283" s="29"/>
      <c r="F283" s="30"/>
      <c r="G283" s="29" t="s">
        <v>29</v>
      </c>
      <c r="H283" s="31">
        <v>6.72</v>
      </c>
      <c r="I283" s="32">
        <v>4288</v>
      </c>
      <c r="J283" s="33"/>
      <c r="K283" s="34">
        <f t="shared" si="72"/>
        <v>6.72</v>
      </c>
      <c r="M283" s="5">
        <v>6.7225000000000001</v>
      </c>
      <c r="N283" s="36">
        <f t="shared" si="76"/>
        <v>1</v>
      </c>
      <c r="O283" s="36">
        <f t="shared" si="73"/>
        <v>0</v>
      </c>
      <c r="P283" s="36">
        <f t="shared" si="74"/>
        <v>1</v>
      </c>
      <c r="Q283" s="36">
        <f t="shared" si="77"/>
        <v>0</v>
      </c>
      <c r="R283" s="36">
        <f t="shared" si="78"/>
        <v>0</v>
      </c>
    </row>
    <row r="284" spans="1:18" ht="20.100000000000001" customHeight="1">
      <c r="A284" s="29">
        <v>26</v>
      </c>
      <c r="B284" s="29">
        <f t="shared" si="75"/>
        <v>266</v>
      </c>
      <c r="C284" s="29" t="s">
        <v>49</v>
      </c>
      <c r="D284" s="30" t="s">
        <v>311</v>
      </c>
      <c r="E284" s="29"/>
      <c r="F284" s="30"/>
      <c r="G284" s="29" t="s">
        <v>29</v>
      </c>
      <c r="H284" s="31">
        <v>17.8</v>
      </c>
      <c r="I284" s="32">
        <v>7704</v>
      </c>
      <c r="J284" s="33"/>
      <c r="K284" s="34">
        <f t="shared" si="72"/>
        <v>17.8</v>
      </c>
      <c r="M284" s="5">
        <v>17.796700000000001</v>
      </c>
      <c r="N284" s="36">
        <f t="shared" si="76"/>
        <v>0</v>
      </c>
      <c r="O284" s="36">
        <f t="shared" si="73"/>
        <v>0</v>
      </c>
      <c r="P284" s="36">
        <f t="shared" si="74"/>
        <v>0</v>
      </c>
      <c r="Q284" s="36">
        <f t="shared" si="77"/>
        <v>0</v>
      </c>
      <c r="R284" s="36">
        <f t="shared" si="78"/>
        <v>0</v>
      </c>
    </row>
    <row r="285" spans="1:18" ht="20.100000000000001" customHeight="1">
      <c r="A285" s="29">
        <v>27</v>
      </c>
      <c r="B285" s="29">
        <f t="shared" si="75"/>
        <v>267</v>
      </c>
      <c r="C285" s="29" t="s">
        <v>49</v>
      </c>
      <c r="D285" s="30" t="s">
        <v>312</v>
      </c>
      <c r="E285" s="29"/>
      <c r="F285" s="30"/>
      <c r="G285" s="29" t="s">
        <v>29</v>
      </c>
      <c r="H285" s="31">
        <v>24.21</v>
      </c>
      <c r="I285" s="32">
        <v>10399</v>
      </c>
      <c r="J285" s="33"/>
      <c r="K285" s="34">
        <f t="shared" si="72"/>
        <v>24.21</v>
      </c>
      <c r="M285" s="5">
        <v>24.210899999999999</v>
      </c>
      <c r="N285" s="36">
        <f t="shared" si="76"/>
        <v>0</v>
      </c>
      <c r="O285" s="36">
        <f t="shared" si="73"/>
        <v>0</v>
      </c>
      <c r="P285" s="36">
        <f t="shared" si="74"/>
        <v>0</v>
      </c>
      <c r="Q285" s="36">
        <f t="shared" si="77"/>
        <v>0</v>
      </c>
      <c r="R285" s="36">
        <f t="shared" si="78"/>
        <v>0</v>
      </c>
    </row>
    <row r="286" spans="1:18" ht="20.100000000000001" customHeight="1">
      <c r="A286" s="29">
        <v>28</v>
      </c>
      <c r="B286" s="29">
        <f t="shared" si="75"/>
        <v>268</v>
      </c>
      <c r="C286" s="29" t="s">
        <v>49</v>
      </c>
      <c r="D286" s="30" t="s">
        <v>313</v>
      </c>
      <c r="E286" s="29"/>
      <c r="F286" s="30"/>
      <c r="G286" s="29" t="s">
        <v>29</v>
      </c>
      <c r="H286" s="31">
        <v>12.22</v>
      </c>
      <c r="I286" s="32">
        <v>8384</v>
      </c>
      <c r="J286" s="33"/>
      <c r="K286" s="34">
        <f t="shared" si="72"/>
        <v>12.22</v>
      </c>
      <c r="M286" s="5">
        <v>12.224399999999999</v>
      </c>
      <c r="N286" s="36">
        <f t="shared" si="76"/>
        <v>1</v>
      </c>
      <c r="O286" s="36">
        <f t="shared" si="73"/>
        <v>0</v>
      </c>
      <c r="P286" s="36">
        <f t="shared" si="74"/>
        <v>1</v>
      </c>
      <c r="Q286" s="36">
        <f t="shared" si="77"/>
        <v>0</v>
      </c>
      <c r="R286" s="36">
        <f t="shared" si="78"/>
        <v>0</v>
      </c>
    </row>
    <row r="287" spans="1:18" ht="20.100000000000001" customHeight="1">
      <c r="A287" s="29">
        <v>29</v>
      </c>
      <c r="B287" s="29">
        <f t="shared" si="75"/>
        <v>269</v>
      </c>
      <c r="C287" s="29" t="s">
        <v>49</v>
      </c>
      <c r="D287" s="30" t="s">
        <v>314</v>
      </c>
      <c r="E287" s="29"/>
      <c r="F287" s="30"/>
      <c r="G287" s="29" t="s">
        <v>29</v>
      </c>
      <c r="H287" s="31">
        <v>3.27</v>
      </c>
      <c r="I287" s="32">
        <v>7850</v>
      </c>
      <c r="J287" s="33"/>
      <c r="K287" s="34">
        <f t="shared" si="72"/>
        <v>3.27</v>
      </c>
      <c r="M287" s="5">
        <v>3.2717999999999998</v>
      </c>
      <c r="N287" s="36">
        <f t="shared" si="76"/>
        <v>1</v>
      </c>
      <c r="O287" s="36">
        <f t="shared" si="73"/>
        <v>0</v>
      </c>
      <c r="P287" s="36">
        <f t="shared" si="74"/>
        <v>1</v>
      </c>
      <c r="Q287" s="36">
        <f t="shared" si="77"/>
        <v>0</v>
      </c>
      <c r="R287" s="36">
        <f t="shared" si="78"/>
        <v>0</v>
      </c>
    </row>
    <row r="288" spans="1:18" ht="20.100000000000001" customHeight="1">
      <c r="A288" s="29">
        <v>30</v>
      </c>
      <c r="B288" s="29">
        <f t="shared" si="75"/>
        <v>270</v>
      </c>
      <c r="C288" s="29" t="s">
        <v>117</v>
      </c>
      <c r="D288" s="30" t="s">
        <v>315</v>
      </c>
      <c r="E288" s="29"/>
      <c r="F288" s="29" t="s">
        <v>29</v>
      </c>
      <c r="G288" s="30"/>
      <c r="H288" s="31">
        <v>11.89</v>
      </c>
      <c r="I288" s="32">
        <v>4303</v>
      </c>
      <c r="J288" s="33"/>
      <c r="K288" s="34">
        <f t="shared" si="72"/>
        <v>11.89</v>
      </c>
      <c r="M288" s="5">
        <v>11.888</v>
      </c>
      <c r="N288" s="36">
        <f>IF(H288&gt;=25,0,1)</f>
        <v>1</v>
      </c>
      <c r="O288" s="36">
        <f>IF(I288&gt;=2500,0,1)</f>
        <v>0</v>
      </c>
      <c r="P288" s="36">
        <f t="shared" si="74"/>
        <v>1</v>
      </c>
      <c r="Q288" s="36">
        <f>IF(AND(H288&gt;=50,I288&gt;=5000),1,0)</f>
        <v>0</v>
      </c>
      <c r="R288" s="36">
        <f>IF(AND(H288&lt;25,I288&lt;2500),1,0)</f>
        <v>0</v>
      </c>
    </row>
    <row r="289" spans="1:18" ht="20.100000000000001" customHeight="1">
      <c r="A289" s="29">
        <v>31</v>
      </c>
      <c r="B289" s="29">
        <f t="shared" si="75"/>
        <v>271</v>
      </c>
      <c r="C289" s="29" t="s">
        <v>117</v>
      </c>
      <c r="D289" s="30" t="s">
        <v>316</v>
      </c>
      <c r="E289" s="29"/>
      <c r="F289" s="29" t="s">
        <v>29</v>
      </c>
      <c r="G289" s="30"/>
      <c r="H289" s="31">
        <v>37.29</v>
      </c>
      <c r="I289" s="32">
        <v>8234</v>
      </c>
      <c r="J289" s="33"/>
      <c r="K289" s="34">
        <f t="shared" si="72"/>
        <v>37.29</v>
      </c>
      <c r="M289" s="5">
        <v>37.2941</v>
      </c>
      <c r="N289" s="36">
        <f>IF(H289&gt;=25,0,1)</f>
        <v>0</v>
      </c>
      <c r="O289" s="36">
        <f>IF(I289&gt;=2500,0,1)</f>
        <v>0</v>
      </c>
      <c r="P289" s="36">
        <f t="shared" si="74"/>
        <v>0</v>
      </c>
      <c r="Q289" s="36">
        <f>IF(AND(H289&gt;=50,I289&gt;=5000),1,0)</f>
        <v>0</v>
      </c>
      <c r="R289" s="36">
        <f>IF(AND(H289&lt;25,I289&lt;2500),1,0)</f>
        <v>0</v>
      </c>
    </row>
    <row r="290" spans="1:18" ht="20.100000000000001" customHeight="1">
      <c r="A290" s="29">
        <v>32</v>
      </c>
      <c r="B290" s="29">
        <f t="shared" si="75"/>
        <v>272</v>
      </c>
      <c r="C290" s="29" t="s">
        <v>117</v>
      </c>
      <c r="D290" s="30" t="s">
        <v>317</v>
      </c>
      <c r="E290" s="29"/>
      <c r="F290" s="29" t="s">
        <v>29</v>
      </c>
      <c r="G290" s="30"/>
      <c r="H290" s="31">
        <v>19.18</v>
      </c>
      <c r="I290" s="32">
        <v>3682</v>
      </c>
      <c r="J290" s="33"/>
      <c r="K290" s="34">
        <f t="shared" si="72"/>
        <v>19.18</v>
      </c>
      <c r="M290" s="5">
        <v>19.176300000000001</v>
      </c>
      <c r="N290" s="36">
        <f>IF(H290&gt;=25,0,1)</f>
        <v>1</v>
      </c>
      <c r="O290" s="36">
        <f>IF(I290&gt;=2500,0,1)</f>
        <v>0</v>
      </c>
      <c r="P290" s="36">
        <f t="shared" si="74"/>
        <v>1</v>
      </c>
      <c r="Q290" s="36">
        <f>IF(AND(H290&gt;=50,I290&gt;=5000),1,0)</f>
        <v>0</v>
      </c>
      <c r="R290" s="36">
        <f>IF(AND(H290&lt;25,I290&lt;2500),1,0)</f>
        <v>0</v>
      </c>
    </row>
    <row r="291" spans="1:18" ht="20.100000000000001" customHeight="1">
      <c r="A291" s="29">
        <v>33</v>
      </c>
      <c r="B291" s="29">
        <f t="shared" si="75"/>
        <v>273</v>
      </c>
      <c r="C291" s="29" t="s">
        <v>117</v>
      </c>
      <c r="D291" s="30" t="s">
        <v>318</v>
      </c>
      <c r="E291" s="29"/>
      <c r="F291" s="29" t="s">
        <v>29</v>
      </c>
      <c r="G291" s="30"/>
      <c r="H291" s="31">
        <v>34.479999999999997</v>
      </c>
      <c r="I291" s="32">
        <v>5205</v>
      </c>
      <c r="J291" s="33"/>
      <c r="K291" s="34">
        <f t="shared" si="72"/>
        <v>34.479999999999997</v>
      </c>
      <c r="M291" s="5">
        <v>34.477800000000002</v>
      </c>
      <c r="N291" s="36">
        <f>IF(H291&gt;=25,0,1)</f>
        <v>0</v>
      </c>
      <c r="O291" s="36">
        <f>IF(I291&gt;=2500,0,1)</f>
        <v>0</v>
      </c>
      <c r="P291" s="36">
        <f t="shared" si="74"/>
        <v>0</v>
      </c>
      <c r="Q291" s="36">
        <f>IF(AND(H291&gt;=50,I291&gt;=5000),1,0)</f>
        <v>0</v>
      </c>
      <c r="R291" s="36">
        <f>IF(AND(H291&lt;25,I291&lt;2500),1,0)</f>
        <v>0</v>
      </c>
    </row>
    <row r="292" spans="1:18" ht="20.100000000000001" customHeight="1">
      <c r="A292" s="29">
        <v>34</v>
      </c>
      <c r="B292" s="29">
        <f t="shared" si="75"/>
        <v>274</v>
      </c>
      <c r="C292" s="29" t="s">
        <v>117</v>
      </c>
      <c r="D292" s="30" t="s">
        <v>319</v>
      </c>
      <c r="E292" s="29"/>
      <c r="F292" s="29" t="s">
        <v>29</v>
      </c>
      <c r="G292" s="30"/>
      <c r="H292" s="31">
        <v>30.87</v>
      </c>
      <c r="I292" s="32">
        <v>8753</v>
      </c>
      <c r="J292" s="33"/>
      <c r="K292" s="34">
        <f t="shared" si="72"/>
        <v>30.87</v>
      </c>
      <c r="M292" s="5">
        <v>30.867000000000001</v>
      </c>
      <c r="N292" s="36">
        <f>IF(H292&gt;=25,0,1)</f>
        <v>0</v>
      </c>
      <c r="O292" s="36">
        <f>IF(I292&gt;=2500,0,1)</f>
        <v>0</v>
      </c>
      <c r="P292" s="36">
        <f t="shared" si="74"/>
        <v>0</v>
      </c>
      <c r="Q292" s="36">
        <f>IF(AND(H292&gt;=50,I292&gt;=5000),1,0)</f>
        <v>0</v>
      </c>
      <c r="R292" s="36">
        <f>IF(AND(H292&lt;25,I292&lt;2500),1,0)</f>
        <v>0</v>
      </c>
    </row>
    <row r="293" spans="1:18" ht="20.100000000000001" customHeight="1">
      <c r="A293" s="15" t="s">
        <v>320</v>
      </c>
      <c r="B293" s="15"/>
      <c r="C293" s="29"/>
      <c r="D293" s="26" t="s">
        <v>321</v>
      </c>
      <c r="E293" s="15"/>
      <c r="F293" s="26"/>
      <c r="G293" s="26"/>
      <c r="H293" s="23">
        <f>SUM(H294:H308)</f>
        <v>82.87</v>
      </c>
      <c r="I293" s="24">
        <f>SUM(I294:I308)</f>
        <v>76004</v>
      </c>
      <c r="J293" s="33"/>
      <c r="N293" s="28">
        <f>SUM(N294:N308)</f>
        <v>15</v>
      </c>
      <c r="O293" s="28">
        <f>SUM(O294:O308)</f>
        <v>2</v>
      </c>
      <c r="P293" s="28">
        <f>SUM(P294:P308)</f>
        <v>17</v>
      </c>
      <c r="Q293" s="28">
        <f>SUM(Q294:Q308)</f>
        <v>0</v>
      </c>
      <c r="R293" s="28">
        <f>SUM(R294:R308)</f>
        <v>2</v>
      </c>
    </row>
    <row r="294" spans="1:18" ht="20.100000000000001" customHeight="1">
      <c r="A294" s="29">
        <v>1</v>
      </c>
      <c r="B294" s="29">
        <v>275</v>
      </c>
      <c r="C294" s="29" t="s">
        <v>2</v>
      </c>
      <c r="D294" s="30" t="s">
        <v>322</v>
      </c>
      <c r="E294" s="29"/>
      <c r="F294" s="30"/>
      <c r="G294" s="29" t="s">
        <v>29</v>
      </c>
      <c r="H294" s="31">
        <v>5.96</v>
      </c>
      <c r="I294" s="32">
        <v>9187</v>
      </c>
      <c r="J294" s="33"/>
      <c r="K294" s="34">
        <f t="shared" ref="K294:K308" si="79">ROUND(H294,2)</f>
        <v>5.96</v>
      </c>
      <c r="N294" s="36">
        <f>IF(H294&gt;=7,0,1)</f>
        <v>1</v>
      </c>
      <c r="O294" s="36">
        <f t="shared" ref="O294:O308" si="80">IF(I294&gt;=4000,0,1)</f>
        <v>0</v>
      </c>
      <c r="P294" s="36">
        <f t="shared" ref="P294:P308" si="81">N294+O294</f>
        <v>1</v>
      </c>
      <c r="Q294" s="36">
        <f>IF(AND(H294&gt;=14,I294&gt;=8000),1,0)</f>
        <v>0</v>
      </c>
      <c r="R294" s="36">
        <f>IF(AND(H294&lt;7,I294&lt;4000),1,0)</f>
        <v>0</v>
      </c>
    </row>
    <row r="295" spans="1:18" ht="20.100000000000001" customHeight="1">
      <c r="A295" s="29">
        <v>2</v>
      </c>
      <c r="B295" s="29">
        <f t="shared" ref="B295:B308" si="82">B294+1</f>
        <v>276</v>
      </c>
      <c r="C295" s="29" t="s">
        <v>49</v>
      </c>
      <c r="D295" s="30" t="s">
        <v>323</v>
      </c>
      <c r="E295" s="29">
        <v>1</v>
      </c>
      <c r="F295" s="30"/>
      <c r="G295" s="29" t="s">
        <v>29</v>
      </c>
      <c r="H295" s="31">
        <v>2.76</v>
      </c>
      <c r="I295" s="32">
        <v>3579</v>
      </c>
      <c r="J295" s="42"/>
      <c r="K295" s="34">
        <f t="shared" si="79"/>
        <v>2.76</v>
      </c>
      <c r="N295" s="36">
        <f t="shared" ref="N295:N308" si="83">IF(H295&gt;=15,0,1)</f>
        <v>1</v>
      </c>
      <c r="O295" s="36">
        <f t="shared" si="80"/>
        <v>1</v>
      </c>
      <c r="P295" s="36">
        <f t="shared" si="81"/>
        <v>2</v>
      </c>
      <c r="Q295" s="36">
        <f t="shared" ref="Q295:Q308" si="84">IF(AND(H295&gt;=30,I295&gt;=8000),1,0)</f>
        <v>0</v>
      </c>
      <c r="R295" s="36">
        <f t="shared" ref="R295:R308" si="85">IF(AND(H295&lt;15,I295&lt;4000),1,0)</f>
        <v>1</v>
      </c>
    </row>
    <row r="296" spans="1:18" ht="20.100000000000001" customHeight="1">
      <c r="A296" s="29">
        <v>3</v>
      </c>
      <c r="B296" s="29">
        <f t="shared" si="82"/>
        <v>277</v>
      </c>
      <c r="C296" s="29" t="s">
        <v>49</v>
      </c>
      <c r="D296" s="30" t="s">
        <v>324</v>
      </c>
      <c r="E296" s="29"/>
      <c r="F296" s="30"/>
      <c r="G296" s="29" t="s">
        <v>29</v>
      </c>
      <c r="H296" s="31">
        <v>5.17</v>
      </c>
      <c r="I296" s="32">
        <v>4928</v>
      </c>
      <c r="J296" s="33"/>
      <c r="K296" s="34">
        <f t="shared" si="79"/>
        <v>5.17</v>
      </c>
      <c r="N296" s="36">
        <f t="shared" si="83"/>
        <v>1</v>
      </c>
      <c r="O296" s="36">
        <f t="shared" si="80"/>
        <v>0</v>
      </c>
      <c r="P296" s="36">
        <f t="shared" si="81"/>
        <v>1</v>
      </c>
      <c r="Q296" s="36">
        <f t="shared" si="84"/>
        <v>0</v>
      </c>
      <c r="R296" s="36">
        <f t="shared" si="85"/>
        <v>0</v>
      </c>
    </row>
    <row r="297" spans="1:18" ht="20.100000000000001" customHeight="1">
      <c r="A297" s="29">
        <v>4</v>
      </c>
      <c r="B297" s="29">
        <f t="shared" si="82"/>
        <v>278</v>
      </c>
      <c r="C297" s="29" t="s">
        <v>49</v>
      </c>
      <c r="D297" s="30" t="s">
        <v>325</v>
      </c>
      <c r="E297" s="29">
        <v>1</v>
      </c>
      <c r="F297" s="30"/>
      <c r="G297" s="29" t="s">
        <v>29</v>
      </c>
      <c r="H297" s="31">
        <v>3.75</v>
      </c>
      <c r="I297" s="32">
        <v>3005</v>
      </c>
      <c r="J297" s="42"/>
      <c r="K297" s="34">
        <f t="shared" si="79"/>
        <v>3.75</v>
      </c>
      <c r="N297" s="36">
        <f t="shared" si="83"/>
        <v>1</v>
      </c>
      <c r="O297" s="36">
        <f t="shared" si="80"/>
        <v>1</v>
      </c>
      <c r="P297" s="36">
        <f t="shared" si="81"/>
        <v>2</v>
      </c>
      <c r="Q297" s="36">
        <f t="shared" si="84"/>
        <v>0</v>
      </c>
      <c r="R297" s="36">
        <f t="shared" si="85"/>
        <v>1</v>
      </c>
    </row>
    <row r="298" spans="1:18" ht="20.100000000000001" customHeight="1">
      <c r="A298" s="29">
        <v>5</v>
      </c>
      <c r="B298" s="29">
        <f t="shared" si="82"/>
        <v>279</v>
      </c>
      <c r="C298" s="29" t="s">
        <v>49</v>
      </c>
      <c r="D298" s="30" t="s">
        <v>326</v>
      </c>
      <c r="E298" s="29"/>
      <c r="F298" s="30"/>
      <c r="G298" s="29" t="s">
        <v>29</v>
      </c>
      <c r="H298" s="31">
        <v>5.57</v>
      </c>
      <c r="I298" s="32">
        <v>5523</v>
      </c>
      <c r="J298" s="33"/>
      <c r="K298" s="34">
        <f t="shared" si="79"/>
        <v>5.57</v>
      </c>
      <c r="N298" s="36">
        <f t="shared" si="83"/>
        <v>1</v>
      </c>
      <c r="O298" s="36">
        <f t="shared" si="80"/>
        <v>0</v>
      </c>
      <c r="P298" s="36">
        <f t="shared" si="81"/>
        <v>1</v>
      </c>
      <c r="Q298" s="36">
        <f t="shared" si="84"/>
        <v>0</v>
      </c>
      <c r="R298" s="36">
        <f t="shared" si="85"/>
        <v>0</v>
      </c>
    </row>
    <row r="299" spans="1:18" ht="20.100000000000001" customHeight="1">
      <c r="A299" s="29">
        <v>6</v>
      </c>
      <c r="B299" s="29">
        <f t="shared" si="82"/>
        <v>280</v>
      </c>
      <c r="C299" s="29" t="s">
        <v>49</v>
      </c>
      <c r="D299" s="30" t="s">
        <v>327</v>
      </c>
      <c r="E299" s="29"/>
      <c r="F299" s="30"/>
      <c r="G299" s="29" t="s">
        <v>29</v>
      </c>
      <c r="H299" s="31">
        <v>5.57</v>
      </c>
      <c r="I299" s="32">
        <v>4789</v>
      </c>
      <c r="J299" s="33"/>
      <c r="K299" s="34">
        <f t="shared" si="79"/>
        <v>5.57</v>
      </c>
      <c r="N299" s="36">
        <f t="shared" si="83"/>
        <v>1</v>
      </c>
      <c r="O299" s="36">
        <f t="shared" si="80"/>
        <v>0</v>
      </c>
      <c r="P299" s="36">
        <f t="shared" si="81"/>
        <v>1</v>
      </c>
      <c r="Q299" s="36">
        <f t="shared" si="84"/>
        <v>0</v>
      </c>
      <c r="R299" s="36">
        <f t="shared" si="85"/>
        <v>0</v>
      </c>
    </row>
    <row r="300" spans="1:18" ht="20.100000000000001" customHeight="1">
      <c r="A300" s="29">
        <v>7</v>
      </c>
      <c r="B300" s="29">
        <f t="shared" si="82"/>
        <v>281</v>
      </c>
      <c r="C300" s="29" t="s">
        <v>49</v>
      </c>
      <c r="D300" s="30" t="s">
        <v>328</v>
      </c>
      <c r="E300" s="29"/>
      <c r="F300" s="30"/>
      <c r="G300" s="29" t="s">
        <v>29</v>
      </c>
      <c r="H300" s="31">
        <v>5.51</v>
      </c>
      <c r="I300" s="32">
        <v>4996</v>
      </c>
      <c r="J300" s="33"/>
      <c r="K300" s="34">
        <f t="shared" si="79"/>
        <v>5.51</v>
      </c>
      <c r="N300" s="36">
        <f t="shared" si="83"/>
        <v>1</v>
      </c>
      <c r="O300" s="36">
        <f t="shared" si="80"/>
        <v>0</v>
      </c>
      <c r="P300" s="36">
        <f t="shared" si="81"/>
        <v>1</v>
      </c>
      <c r="Q300" s="36">
        <f t="shared" si="84"/>
        <v>0</v>
      </c>
      <c r="R300" s="36">
        <f t="shared" si="85"/>
        <v>0</v>
      </c>
    </row>
    <row r="301" spans="1:18" ht="20.100000000000001" customHeight="1">
      <c r="A301" s="29">
        <v>8</v>
      </c>
      <c r="B301" s="29">
        <f t="shared" si="82"/>
        <v>282</v>
      </c>
      <c r="C301" s="29" t="s">
        <v>49</v>
      </c>
      <c r="D301" s="30" t="s">
        <v>329</v>
      </c>
      <c r="E301" s="29"/>
      <c r="F301" s="30"/>
      <c r="G301" s="29" t="s">
        <v>29</v>
      </c>
      <c r="H301" s="31">
        <v>4.13</v>
      </c>
      <c r="I301" s="32">
        <v>4423</v>
      </c>
      <c r="J301" s="33"/>
      <c r="K301" s="34">
        <f t="shared" si="79"/>
        <v>4.13</v>
      </c>
      <c r="N301" s="36">
        <f t="shared" si="83"/>
        <v>1</v>
      </c>
      <c r="O301" s="36">
        <f t="shared" si="80"/>
        <v>0</v>
      </c>
      <c r="P301" s="36">
        <f t="shared" si="81"/>
        <v>1</v>
      </c>
      <c r="Q301" s="36">
        <f t="shared" si="84"/>
        <v>0</v>
      </c>
      <c r="R301" s="36">
        <f t="shared" si="85"/>
        <v>0</v>
      </c>
    </row>
    <row r="302" spans="1:18" ht="20.100000000000001" customHeight="1">
      <c r="A302" s="29">
        <v>9</v>
      </c>
      <c r="B302" s="29">
        <f t="shared" si="82"/>
        <v>283</v>
      </c>
      <c r="C302" s="29" t="s">
        <v>49</v>
      </c>
      <c r="D302" s="30" t="s">
        <v>330</v>
      </c>
      <c r="E302" s="29"/>
      <c r="F302" s="30"/>
      <c r="G302" s="29" t="s">
        <v>29</v>
      </c>
      <c r="H302" s="31">
        <v>5.8</v>
      </c>
      <c r="I302" s="32">
        <v>5702</v>
      </c>
      <c r="J302" s="33"/>
      <c r="K302" s="34">
        <f t="shared" si="79"/>
        <v>5.8</v>
      </c>
      <c r="N302" s="36">
        <f t="shared" si="83"/>
        <v>1</v>
      </c>
      <c r="O302" s="36">
        <f t="shared" si="80"/>
        <v>0</v>
      </c>
      <c r="P302" s="36">
        <f t="shared" si="81"/>
        <v>1</v>
      </c>
      <c r="Q302" s="36">
        <f t="shared" si="84"/>
        <v>0</v>
      </c>
      <c r="R302" s="36">
        <f t="shared" si="85"/>
        <v>0</v>
      </c>
    </row>
    <row r="303" spans="1:18" ht="20.100000000000001" customHeight="1">
      <c r="A303" s="29">
        <v>10</v>
      </c>
      <c r="B303" s="29">
        <f t="shared" si="82"/>
        <v>284</v>
      </c>
      <c r="C303" s="29" t="s">
        <v>49</v>
      </c>
      <c r="D303" s="30" t="s">
        <v>331</v>
      </c>
      <c r="E303" s="29"/>
      <c r="F303" s="30"/>
      <c r="G303" s="29" t="s">
        <v>29</v>
      </c>
      <c r="H303" s="31">
        <v>5.18</v>
      </c>
      <c r="I303" s="32">
        <v>5905</v>
      </c>
      <c r="J303" s="33"/>
      <c r="K303" s="34">
        <f t="shared" si="79"/>
        <v>5.18</v>
      </c>
      <c r="N303" s="36">
        <f t="shared" si="83"/>
        <v>1</v>
      </c>
      <c r="O303" s="36">
        <f t="shared" si="80"/>
        <v>0</v>
      </c>
      <c r="P303" s="36">
        <f t="shared" si="81"/>
        <v>1</v>
      </c>
      <c r="Q303" s="36">
        <f t="shared" si="84"/>
        <v>0</v>
      </c>
      <c r="R303" s="36">
        <f t="shared" si="85"/>
        <v>0</v>
      </c>
    </row>
    <row r="304" spans="1:18" ht="20.100000000000001" customHeight="1">
      <c r="A304" s="29">
        <v>11</v>
      </c>
      <c r="B304" s="29">
        <f t="shared" si="82"/>
        <v>285</v>
      </c>
      <c r="C304" s="29" t="s">
        <v>49</v>
      </c>
      <c r="D304" s="30" t="s">
        <v>332</v>
      </c>
      <c r="E304" s="29"/>
      <c r="F304" s="30"/>
      <c r="G304" s="29" t="s">
        <v>29</v>
      </c>
      <c r="H304" s="31">
        <v>4.38</v>
      </c>
      <c r="I304" s="32">
        <v>4802</v>
      </c>
      <c r="J304" s="33"/>
      <c r="K304" s="34">
        <f t="shared" si="79"/>
        <v>4.38</v>
      </c>
      <c r="N304" s="36">
        <f t="shared" si="83"/>
        <v>1</v>
      </c>
      <c r="O304" s="36">
        <f t="shared" si="80"/>
        <v>0</v>
      </c>
      <c r="P304" s="36">
        <f t="shared" si="81"/>
        <v>1</v>
      </c>
      <c r="Q304" s="36">
        <f t="shared" si="84"/>
        <v>0</v>
      </c>
      <c r="R304" s="36">
        <f t="shared" si="85"/>
        <v>0</v>
      </c>
    </row>
    <row r="305" spans="1:18" ht="20.100000000000001" customHeight="1">
      <c r="A305" s="29">
        <v>12</v>
      </c>
      <c r="B305" s="29">
        <f t="shared" si="82"/>
        <v>286</v>
      </c>
      <c r="C305" s="29" t="s">
        <v>49</v>
      </c>
      <c r="D305" s="30" t="s">
        <v>333</v>
      </c>
      <c r="E305" s="29"/>
      <c r="F305" s="30"/>
      <c r="G305" s="29" t="s">
        <v>29</v>
      </c>
      <c r="H305" s="31">
        <v>6.58</v>
      </c>
      <c r="I305" s="32">
        <v>5123</v>
      </c>
      <c r="J305" s="33"/>
      <c r="K305" s="34">
        <f t="shared" si="79"/>
        <v>6.58</v>
      </c>
      <c r="N305" s="36">
        <f t="shared" si="83"/>
        <v>1</v>
      </c>
      <c r="O305" s="36">
        <f t="shared" si="80"/>
        <v>0</v>
      </c>
      <c r="P305" s="36">
        <f t="shared" si="81"/>
        <v>1</v>
      </c>
      <c r="Q305" s="36">
        <f t="shared" si="84"/>
        <v>0</v>
      </c>
      <c r="R305" s="36">
        <f t="shared" si="85"/>
        <v>0</v>
      </c>
    </row>
    <row r="306" spans="1:18" ht="20.100000000000001" customHeight="1">
      <c r="A306" s="29">
        <v>13</v>
      </c>
      <c r="B306" s="29">
        <f t="shared" si="82"/>
        <v>287</v>
      </c>
      <c r="C306" s="29" t="s">
        <v>49</v>
      </c>
      <c r="D306" s="30" t="s">
        <v>334</v>
      </c>
      <c r="E306" s="29"/>
      <c r="F306" s="30"/>
      <c r="G306" s="29" t="s">
        <v>29</v>
      </c>
      <c r="H306" s="31">
        <v>5.68</v>
      </c>
      <c r="I306" s="32">
        <v>4041</v>
      </c>
      <c r="J306" s="33"/>
      <c r="K306" s="34">
        <f t="shared" si="79"/>
        <v>5.68</v>
      </c>
      <c r="N306" s="36">
        <f t="shared" si="83"/>
        <v>1</v>
      </c>
      <c r="O306" s="36">
        <f t="shared" si="80"/>
        <v>0</v>
      </c>
      <c r="P306" s="36">
        <f t="shared" si="81"/>
        <v>1</v>
      </c>
      <c r="Q306" s="36">
        <f t="shared" si="84"/>
        <v>0</v>
      </c>
      <c r="R306" s="36">
        <f t="shared" si="85"/>
        <v>0</v>
      </c>
    </row>
    <row r="307" spans="1:18" ht="20.100000000000001" customHeight="1">
      <c r="A307" s="29">
        <v>14</v>
      </c>
      <c r="B307" s="29">
        <f t="shared" si="82"/>
        <v>288</v>
      </c>
      <c r="C307" s="29" t="s">
        <v>49</v>
      </c>
      <c r="D307" s="30" t="s">
        <v>335</v>
      </c>
      <c r="E307" s="29"/>
      <c r="F307" s="30"/>
      <c r="G307" s="29" t="s">
        <v>29</v>
      </c>
      <c r="H307" s="31">
        <v>9.43</v>
      </c>
      <c r="I307" s="32">
        <v>5205</v>
      </c>
      <c r="J307" s="33"/>
      <c r="K307" s="34">
        <f t="shared" si="79"/>
        <v>9.43</v>
      </c>
      <c r="N307" s="36">
        <f t="shared" si="83"/>
        <v>1</v>
      </c>
      <c r="O307" s="36">
        <f t="shared" si="80"/>
        <v>0</v>
      </c>
      <c r="P307" s="36">
        <f t="shared" si="81"/>
        <v>1</v>
      </c>
      <c r="Q307" s="36">
        <f t="shared" si="84"/>
        <v>0</v>
      </c>
      <c r="R307" s="36">
        <f t="shared" si="85"/>
        <v>0</v>
      </c>
    </row>
    <row r="308" spans="1:18" ht="20.100000000000001" customHeight="1">
      <c r="A308" s="29">
        <v>15</v>
      </c>
      <c r="B308" s="29">
        <f t="shared" si="82"/>
        <v>289</v>
      </c>
      <c r="C308" s="29" t="s">
        <v>49</v>
      </c>
      <c r="D308" s="30" t="s">
        <v>336</v>
      </c>
      <c r="E308" s="29"/>
      <c r="F308" s="30"/>
      <c r="G308" s="29" t="s">
        <v>29</v>
      </c>
      <c r="H308" s="31">
        <v>7.4</v>
      </c>
      <c r="I308" s="32">
        <v>4796</v>
      </c>
      <c r="J308" s="33"/>
      <c r="K308" s="34">
        <f t="shared" si="79"/>
        <v>7.4</v>
      </c>
      <c r="N308" s="36">
        <f t="shared" si="83"/>
        <v>1</v>
      </c>
      <c r="O308" s="36">
        <f t="shared" si="80"/>
        <v>0</v>
      </c>
      <c r="P308" s="36">
        <f t="shared" si="81"/>
        <v>1</v>
      </c>
      <c r="Q308" s="36">
        <f t="shared" si="84"/>
        <v>0</v>
      </c>
      <c r="R308" s="36">
        <f t="shared" si="85"/>
        <v>0</v>
      </c>
    </row>
    <row r="309" spans="1:18" ht="20.100000000000001" customHeight="1">
      <c r="A309" s="15" t="s">
        <v>337</v>
      </c>
      <c r="B309" s="15"/>
      <c r="C309" s="29"/>
      <c r="D309" s="26" t="s">
        <v>338</v>
      </c>
      <c r="E309" s="15"/>
      <c r="F309" s="26"/>
      <c r="G309" s="26"/>
      <c r="H309" s="23">
        <f>SUM(H310:H337)</f>
        <v>159.91999999999996</v>
      </c>
      <c r="I309" s="24">
        <f>SUM(I310:I337)</f>
        <v>157757</v>
      </c>
      <c r="J309" s="33"/>
      <c r="N309" s="28">
        <f>SUM(N310:N337)</f>
        <v>28</v>
      </c>
      <c r="O309" s="28">
        <f>SUM(O310:O337)</f>
        <v>3</v>
      </c>
      <c r="P309" s="28">
        <f>SUM(P310:P337)</f>
        <v>31</v>
      </c>
      <c r="Q309" s="28">
        <f>SUM(Q310:Q337)</f>
        <v>0</v>
      </c>
      <c r="R309" s="28">
        <f>SUM(R310:R337)</f>
        <v>3</v>
      </c>
    </row>
    <row r="310" spans="1:18" ht="20.100000000000001" customHeight="1">
      <c r="A310" s="29">
        <v>1</v>
      </c>
      <c r="B310" s="29">
        <v>290</v>
      </c>
      <c r="C310" s="29" t="s">
        <v>2</v>
      </c>
      <c r="D310" s="30" t="s">
        <v>339</v>
      </c>
      <c r="E310" s="29">
        <v>1</v>
      </c>
      <c r="F310" s="30"/>
      <c r="G310" s="29" t="s">
        <v>29</v>
      </c>
      <c r="H310" s="31">
        <v>5.52</v>
      </c>
      <c r="I310" s="32">
        <v>8828</v>
      </c>
      <c r="J310" s="33"/>
      <c r="K310" s="34">
        <f t="shared" ref="K310:K337" si="86">ROUND(H310,2)</f>
        <v>5.52</v>
      </c>
      <c r="N310" s="36">
        <f>IF(H310&gt;=7,0,1)</f>
        <v>1</v>
      </c>
      <c r="O310" s="36">
        <f t="shared" ref="O310:O337" si="87">IF(I310&gt;=4000,0,1)</f>
        <v>0</v>
      </c>
      <c r="P310" s="36">
        <f t="shared" ref="P310:P337" si="88">N310+O310</f>
        <v>1</v>
      </c>
      <c r="Q310" s="36">
        <f>IF(AND(H310&gt;=14,I310&gt;=8000),1,0)</f>
        <v>0</v>
      </c>
      <c r="R310" s="36">
        <f>IF(AND(H310&lt;7,I310&lt;4000),1,0)</f>
        <v>0</v>
      </c>
    </row>
    <row r="311" spans="1:18" ht="20.100000000000001" customHeight="1">
      <c r="A311" s="29">
        <v>2</v>
      </c>
      <c r="B311" s="29">
        <f t="shared" ref="B311:B337" si="89">B310+1</f>
        <v>291</v>
      </c>
      <c r="C311" s="29" t="s">
        <v>49</v>
      </c>
      <c r="D311" s="30" t="s">
        <v>340</v>
      </c>
      <c r="E311" s="29"/>
      <c r="F311" s="30"/>
      <c r="G311" s="29" t="s">
        <v>29</v>
      </c>
      <c r="H311" s="31">
        <v>6.32</v>
      </c>
      <c r="I311" s="32">
        <v>4908</v>
      </c>
      <c r="J311" s="33"/>
      <c r="K311" s="34">
        <f t="shared" si="86"/>
        <v>6.32</v>
      </c>
      <c r="N311" s="36">
        <f t="shared" ref="N311:N337" si="90">IF(H311&gt;=15,0,1)</f>
        <v>1</v>
      </c>
      <c r="O311" s="36">
        <f t="shared" si="87"/>
        <v>0</v>
      </c>
      <c r="P311" s="36">
        <f t="shared" si="88"/>
        <v>1</v>
      </c>
      <c r="Q311" s="36">
        <f t="shared" ref="Q311:Q337" si="91">IF(AND(H311&gt;=30,I311&gt;=8000),1,0)</f>
        <v>0</v>
      </c>
      <c r="R311" s="36">
        <f t="shared" ref="R311:R337" si="92">IF(AND(H311&lt;15,I311&lt;4000),1,0)</f>
        <v>0</v>
      </c>
    </row>
    <row r="312" spans="1:18" ht="20.100000000000001" customHeight="1">
      <c r="A312" s="29">
        <v>3</v>
      </c>
      <c r="B312" s="29">
        <f t="shared" si="89"/>
        <v>292</v>
      </c>
      <c r="C312" s="29" t="s">
        <v>49</v>
      </c>
      <c r="D312" s="30" t="s">
        <v>341</v>
      </c>
      <c r="E312" s="29"/>
      <c r="F312" s="30"/>
      <c r="G312" s="29" t="s">
        <v>29</v>
      </c>
      <c r="H312" s="31">
        <v>5.0599999999999996</v>
      </c>
      <c r="I312" s="32">
        <v>4298</v>
      </c>
      <c r="J312" s="33"/>
      <c r="K312" s="34">
        <f t="shared" si="86"/>
        <v>5.0599999999999996</v>
      </c>
      <c r="N312" s="36">
        <f t="shared" si="90"/>
        <v>1</v>
      </c>
      <c r="O312" s="36">
        <f t="shared" si="87"/>
        <v>0</v>
      </c>
      <c r="P312" s="36">
        <f t="shared" si="88"/>
        <v>1</v>
      </c>
      <c r="Q312" s="36">
        <f t="shared" si="91"/>
        <v>0</v>
      </c>
      <c r="R312" s="36">
        <f t="shared" si="92"/>
        <v>0</v>
      </c>
    </row>
    <row r="313" spans="1:18" ht="20.100000000000001" customHeight="1">
      <c r="A313" s="29">
        <v>4</v>
      </c>
      <c r="B313" s="29">
        <f t="shared" si="89"/>
        <v>293</v>
      </c>
      <c r="C313" s="29" t="s">
        <v>49</v>
      </c>
      <c r="D313" s="30" t="s">
        <v>342</v>
      </c>
      <c r="E313" s="29"/>
      <c r="F313" s="30"/>
      <c r="G313" s="29" t="s">
        <v>29</v>
      </c>
      <c r="H313" s="31">
        <v>6.6</v>
      </c>
      <c r="I313" s="32">
        <v>5778</v>
      </c>
      <c r="J313" s="33"/>
      <c r="K313" s="34">
        <f t="shared" si="86"/>
        <v>6.6</v>
      </c>
      <c r="N313" s="36">
        <f t="shared" si="90"/>
        <v>1</v>
      </c>
      <c r="O313" s="36">
        <f t="shared" si="87"/>
        <v>0</v>
      </c>
      <c r="P313" s="36">
        <f t="shared" si="88"/>
        <v>1</v>
      </c>
      <c r="Q313" s="36">
        <f t="shared" si="91"/>
        <v>0</v>
      </c>
      <c r="R313" s="36">
        <f t="shared" si="92"/>
        <v>0</v>
      </c>
    </row>
    <row r="314" spans="1:18" ht="20.100000000000001" customHeight="1">
      <c r="A314" s="29">
        <v>5</v>
      </c>
      <c r="B314" s="29">
        <f t="shared" si="89"/>
        <v>294</v>
      </c>
      <c r="C314" s="29" t="s">
        <v>49</v>
      </c>
      <c r="D314" s="30" t="s">
        <v>343</v>
      </c>
      <c r="E314" s="29">
        <v>1</v>
      </c>
      <c r="F314" s="30"/>
      <c r="G314" s="29" t="s">
        <v>29</v>
      </c>
      <c r="H314" s="31">
        <v>4.01</v>
      </c>
      <c r="I314" s="32">
        <v>2827</v>
      </c>
      <c r="J314" s="42"/>
      <c r="K314" s="34">
        <f t="shared" si="86"/>
        <v>4.01</v>
      </c>
      <c r="N314" s="36">
        <f t="shared" si="90"/>
        <v>1</v>
      </c>
      <c r="O314" s="36">
        <f t="shared" si="87"/>
        <v>1</v>
      </c>
      <c r="P314" s="36">
        <f t="shared" si="88"/>
        <v>2</v>
      </c>
      <c r="Q314" s="36">
        <f t="shared" si="91"/>
        <v>0</v>
      </c>
      <c r="R314" s="36">
        <f t="shared" si="92"/>
        <v>1</v>
      </c>
    </row>
    <row r="315" spans="1:18" ht="20.100000000000001" customHeight="1">
      <c r="A315" s="29">
        <v>6</v>
      </c>
      <c r="B315" s="29">
        <f t="shared" si="89"/>
        <v>295</v>
      </c>
      <c r="C315" s="29" t="s">
        <v>49</v>
      </c>
      <c r="D315" s="30" t="s">
        <v>344</v>
      </c>
      <c r="E315" s="29">
        <v>1</v>
      </c>
      <c r="F315" s="30"/>
      <c r="G315" s="29" t="s">
        <v>29</v>
      </c>
      <c r="H315" s="31">
        <v>6.4</v>
      </c>
      <c r="I315" s="32">
        <v>7556</v>
      </c>
      <c r="J315" s="33"/>
      <c r="K315" s="34">
        <f t="shared" si="86"/>
        <v>6.4</v>
      </c>
      <c r="N315" s="36">
        <f t="shared" si="90"/>
        <v>1</v>
      </c>
      <c r="O315" s="36">
        <f t="shared" si="87"/>
        <v>0</v>
      </c>
      <c r="P315" s="36">
        <f t="shared" si="88"/>
        <v>1</v>
      </c>
      <c r="Q315" s="36">
        <f t="shared" si="91"/>
        <v>0</v>
      </c>
      <c r="R315" s="36">
        <f t="shared" si="92"/>
        <v>0</v>
      </c>
    </row>
    <row r="316" spans="1:18" ht="20.100000000000001" customHeight="1">
      <c r="A316" s="29">
        <v>7</v>
      </c>
      <c r="B316" s="29">
        <f t="shared" si="89"/>
        <v>296</v>
      </c>
      <c r="C316" s="29" t="s">
        <v>49</v>
      </c>
      <c r="D316" s="30" t="s">
        <v>345</v>
      </c>
      <c r="E316" s="29"/>
      <c r="F316" s="30"/>
      <c r="G316" s="29" t="s">
        <v>29</v>
      </c>
      <c r="H316" s="31">
        <v>4.93</v>
      </c>
      <c r="I316" s="32">
        <v>5226</v>
      </c>
      <c r="J316" s="33"/>
      <c r="K316" s="34">
        <f t="shared" si="86"/>
        <v>4.93</v>
      </c>
      <c r="N316" s="36">
        <f t="shared" si="90"/>
        <v>1</v>
      </c>
      <c r="O316" s="36">
        <f t="shared" si="87"/>
        <v>0</v>
      </c>
      <c r="P316" s="36">
        <f t="shared" si="88"/>
        <v>1</v>
      </c>
      <c r="Q316" s="36">
        <f t="shared" si="91"/>
        <v>0</v>
      </c>
      <c r="R316" s="36">
        <f t="shared" si="92"/>
        <v>0</v>
      </c>
    </row>
    <row r="317" spans="1:18" ht="20.100000000000001" customHeight="1">
      <c r="A317" s="29">
        <v>8</v>
      </c>
      <c r="B317" s="29">
        <f t="shared" si="89"/>
        <v>297</v>
      </c>
      <c r="C317" s="29" t="s">
        <v>49</v>
      </c>
      <c r="D317" s="30" t="s">
        <v>346</v>
      </c>
      <c r="E317" s="29"/>
      <c r="F317" s="30"/>
      <c r="G317" s="29" t="s">
        <v>29</v>
      </c>
      <c r="H317" s="31">
        <v>4.13</v>
      </c>
      <c r="I317" s="32">
        <v>4342</v>
      </c>
      <c r="J317" s="33"/>
      <c r="K317" s="34">
        <f t="shared" si="86"/>
        <v>4.13</v>
      </c>
      <c r="N317" s="36">
        <f t="shared" si="90"/>
        <v>1</v>
      </c>
      <c r="O317" s="36">
        <f t="shared" si="87"/>
        <v>0</v>
      </c>
      <c r="P317" s="36">
        <f t="shared" si="88"/>
        <v>1</v>
      </c>
      <c r="Q317" s="36">
        <f t="shared" si="91"/>
        <v>0</v>
      </c>
      <c r="R317" s="36">
        <f t="shared" si="92"/>
        <v>0</v>
      </c>
    </row>
    <row r="318" spans="1:18" ht="20.100000000000001" customHeight="1">
      <c r="A318" s="29">
        <v>9</v>
      </c>
      <c r="B318" s="29">
        <f t="shared" si="89"/>
        <v>298</v>
      </c>
      <c r="C318" s="29" t="s">
        <v>49</v>
      </c>
      <c r="D318" s="30" t="s">
        <v>347</v>
      </c>
      <c r="E318" s="29"/>
      <c r="F318" s="30"/>
      <c r="G318" s="29" t="s">
        <v>29</v>
      </c>
      <c r="H318" s="31">
        <v>3.7</v>
      </c>
      <c r="I318" s="32">
        <v>4313</v>
      </c>
      <c r="J318" s="33"/>
      <c r="K318" s="34">
        <f t="shared" si="86"/>
        <v>3.7</v>
      </c>
      <c r="N318" s="36">
        <f t="shared" si="90"/>
        <v>1</v>
      </c>
      <c r="O318" s="36">
        <f t="shared" si="87"/>
        <v>0</v>
      </c>
      <c r="P318" s="36">
        <f t="shared" si="88"/>
        <v>1</v>
      </c>
      <c r="Q318" s="36">
        <f t="shared" si="91"/>
        <v>0</v>
      </c>
      <c r="R318" s="36">
        <f t="shared" si="92"/>
        <v>0</v>
      </c>
    </row>
    <row r="319" spans="1:18" ht="20.100000000000001" customHeight="1">
      <c r="A319" s="29">
        <v>10</v>
      </c>
      <c r="B319" s="29">
        <f t="shared" si="89"/>
        <v>299</v>
      </c>
      <c r="C319" s="29" t="s">
        <v>49</v>
      </c>
      <c r="D319" s="30" t="s">
        <v>348</v>
      </c>
      <c r="E319" s="29">
        <v>1</v>
      </c>
      <c r="F319" s="30"/>
      <c r="G319" s="29" t="s">
        <v>29</v>
      </c>
      <c r="H319" s="31">
        <v>5.16</v>
      </c>
      <c r="I319" s="32">
        <v>8122</v>
      </c>
      <c r="J319" s="33"/>
      <c r="K319" s="34">
        <f t="shared" si="86"/>
        <v>5.16</v>
      </c>
      <c r="N319" s="36">
        <f t="shared" si="90"/>
        <v>1</v>
      </c>
      <c r="O319" s="36">
        <f t="shared" si="87"/>
        <v>0</v>
      </c>
      <c r="P319" s="36">
        <f t="shared" si="88"/>
        <v>1</v>
      </c>
      <c r="Q319" s="36">
        <f t="shared" si="91"/>
        <v>0</v>
      </c>
      <c r="R319" s="36">
        <f t="shared" si="92"/>
        <v>0</v>
      </c>
    </row>
    <row r="320" spans="1:18" ht="20.100000000000001" customHeight="1">
      <c r="A320" s="29">
        <v>11</v>
      </c>
      <c r="B320" s="29">
        <f t="shared" si="89"/>
        <v>300</v>
      </c>
      <c r="C320" s="29" t="s">
        <v>49</v>
      </c>
      <c r="D320" s="30" t="s">
        <v>349</v>
      </c>
      <c r="E320" s="29"/>
      <c r="F320" s="30"/>
      <c r="G320" s="29" t="s">
        <v>29</v>
      </c>
      <c r="H320" s="31">
        <v>3.9</v>
      </c>
      <c r="I320" s="32">
        <v>4708</v>
      </c>
      <c r="J320" s="33"/>
      <c r="K320" s="34">
        <f t="shared" si="86"/>
        <v>3.9</v>
      </c>
      <c r="N320" s="36">
        <f t="shared" si="90"/>
        <v>1</v>
      </c>
      <c r="O320" s="36">
        <f t="shared" si="87"/>
        <v>0</v>
      </c>
      <c r="P320" s="36">
        <f t="shared" si="88"/>
        <v>1</v>
      </c>
      <c r="Q320" s="36">
        <f t="shared" si="91"/>
        <v>0</v>
      </c>
      <c r="R320" s="36">
        <f t="shared" si="92"/>
        <v>0</v>
      </c>
    </row>
    <row r="321" spans="1:18" ht="20.100000000000001" customHeight="1">
      <c r="A321" s="29">
        <v>12</v>
      </c>
      <c r="B321" s="29">
        <f t="shared" si="89"/>
        <v>301</v>
      </c>
      <c r="C321" s="29" t="s">
        <v>49</v>
      </c>
      <c r="D321" s="30" t="s">
        <v>350</v>
      </c>
      <c r="E321" s="29">
        <v>1</v>
      </c>
      <c r="F321" s="30"/>
      <c r="G321" s="29" t="s">
        <v>29</v>
      </c>
      <c r="H321" s="31">
        <v>3.34</v>
      </c>
      <c r="I321" s="32">
        <v>3346</v>
      </c>
      <c r="J321" s="42"/>
      <c r="K321" s="34">
        <f t="shared" si="86"/>
        <v>3.34</v>
      </c>
      <c r="N321" s="36">
        <f t="shared" si="90"/>
        <v>1</v>
      </c>
      <c r="O321" s="36">
        <f t="shared" si="87"/>
        <v>1</v>
      </c>
      <c r="P321" s="36">
        <f t="shared" si="88"/>
        <v>2</v>
      </c>
      <c r="Q321" s="36">
        <f t="shared" si="91"/>
        <v>0</v>
      </c>
      <c r="R321" s="36">
        <f t="shared" si="92"/>
        <v>1</v>
      </c>
    </row>
    <row r="322" spans="1:18" ht="20.100000000000001" customHeight="1">
      <c r="A322" s="29">
        <v>13</v>
      </c>
      <c r="B322" s="29">
        <f t="shared" si="89"/>
        <v>302</v>
      </c>
      <c r="C322" s="29" t="s">
        <v>49</v>
      </c>
      <c r="D322" s="30" t="s">
        <v>351</v>
      </c>
      <c r="E322" s="29">
        <v>1</v>
      </c>
      <c r="F322" s="30"/>
      <c r="G322" s="29" t="s">
        <v>29</v>
      </c>
      <c r="H322" s="31">
        <v>4.07</v>
      </c>
      <c r="I322" s="32">
        <v>2811</v>
      </c>
      <c r="J322" s="42"/>
      <c r="K322" s="34">
        <f t="shared" si="86"/>
        <v>4.07</v>
      </c>
      <c r="N322" s="36">
        <f t="shared" si="90"/>
        <v>1</v>
      </c>
      <c r="O322" s="36">
        <f t="shared" si="87"/>
        <v>1</v>
      </c>
      <c r="P322" s="36">
        <f t="shared" si="88"/>
        <v>2</v>
      </c>
      <c r="Q322" s="36">
        <f t="shared" si="91"/>
        <v>0</v>
      </c>
      <c r="R322" s="36">
        <f t="shared" si="92"/>
        <v>1</v>
      </c>
    </row>
    <row r="323" spans="1:18" ht="20.100000000000001" customHeight="1">
      <c r="A323" s="29">
        <v>14</v>
      </c>
      <c r="B323" s="29">
        <f t="shared" si="89"/>
        <v>303</v>
      </c>
      <c r="C323" s="29" t="s">
        <v>49</v>
      </c>
      <c r="D323" s="30" t="s">
        <v>352</v>
      </c>
      <c r="E323" s="29"/>
      <c r="F323" s="30"/>
      <c r="G323" s="29" t="s">
        <v>29</v>
      </c>
      <c r="H323" s="31">
        <v>5.81</v>
      </c>
      <c r="I323" s="32">
        <v>4065</v>
      </c>
      <c r="J323" s="42"/>
      <c r="K323" s="34">
        <f t="shared" si="86"/>
        <v>5.81</v>
      </c>
      <c r="N323" s="36">
        <f t="shared" si="90"/>
        <v>1</v>
      </c>
      <c r="O323" s="36">
        <f t="shared" si="87"/>
        <v>0</v>
      </c>
      <c r="P323" s="36">
        <f t="shared" si="88"/>
        <v>1</v>
      </c>
      <c r="Q323" s="36">
        <f t="shared" si="91"/>
        <v>0</v>
      </c>
      <c r="R323" s="36">
        <f t="shared" si="92"/>
        <v>0</v>
      </c>
    </row>
    <row r="324" spans="1:18" ht="20.100000000000001" customHeight="1">
      <c r="A324" s="29">
        <v>15</v>
      </c>
      <c r="B324" s="29">
        <f t="shared" si="89"/>
        <v>304</v>
      </c>
      <c r="C324" s="29" t="s">
        <v>49</v>
      </c>
      <c r="D324" s="30" t="s">
        <v>353</v>
      </c>
      <c r="E324" s="29"/>
      <c r="F324" s="30"/>
      <c r="G324" s="29" t="s">
        <v>29</v>
      </c>
      <c r="H324" s="31">
        <v>7.47</v>
      </c>
      <c r="I324" s="32">
        <v>6190</v>
      </c>
      <c r="J324" s="33"/>
      <c r="K324" s="34">
        <f t="shared" si="86"/>
        <v>7.47</v>
      </c>
      <c r="N324" s="36">
        <f t="shared" si="90"/>
        <v>1</v>
      </c>
      <c r="O324" s="36">
        <f t="shared" si="87"/>
        <v>0</v>
      </c>
      <c r="P324" s="36">
        <f t="shared" si="88"/>
        <v>1</v>
      </c>
      <c r="Q324" s="36">
        <f t="shared" si="91"/>
        <v>0</v>
      </c>
      <c r="R324" s="36">
        <f t="shared" si="92"/>
        <v>0</v>
      </c>
    </row>
    <row r="325" spans="1:18" ht="20.100000000000001" customHeight="1">
      <c r="A325" s="29">
        <v>16</v>
      </c>
      <c r="B325" s="29">
        <f t="shared" si="89"/>
        <v>305</v>
      </c>
      <c r="C325" s="29" t="s">
        <v>49</v>
      </c>
      <c r="D325" s="30" t="s">
        <v>354</v>
      </c>
      <c r="E325" s="29"/>
      <c r="F325" s="30"/>
      <c r="G325" s="29" t="s">
        <v>29</v>
      </c>
      <c r="H325" s="31">
        <v>6.05</v>
      </c>
      <c r="I325" s="32">
        <v>5705</v>
      </c>
      <c r="J325" s="33"/>
      <c r="K325" s="34">
        <f t="shared" si="86"/>
        <v>6.05</v>
      </c>
      <c r="N325" s="36">
        <f t="shared" si="90"/>
        <v>1</v>
      </c>
      <c r="O325" s="36">
        <f t="shared" si="87"/>
        <v>0</v>
      </c>
      <c r="P325" s="36">
        <f t="shared" si="88"/>
        <v>1</v>
      </c>
      <c r="Q325" s="36">
        <f t="shared" si="91"/>
        <v>0</v>
      </c>
      <c r="R325" s="36">
        <f t="shared" si="92"/>
        <v>0</v>
      </c>
    </row>
    <row r="326" spans="1:18" ht="20.100000000000001" customHeight="1">
      <c r="A326" s="29">
        <v>17</v>
      </c>
      <c r="B326" s="29">
        <f t="shared" si="89"/>
        <v>306</v>
      </c>
      <c r="C326" s="29" t="s">
        <v>49</v>
      </c>
      <c r="D326" s="30" t="s">
        <v>355</v>
      </c>
      <c r="E326" s="29"/>
      <c r="F326" s="30"/>
      <c r="G326" s="29" t="s">
        <v>29</v>
      </c>
      <c r="H326" s="31">
        <v>4.6399999999999997</v>
      </c>
      <c r="I326" s="32">
        <v>5709</v>
      </c>
      <c r="J326" s="33"/>
      <c r="K326" s="34">
        <f t="shared" si="86"/>
        <v>4.6399999999999997</v>
      </c>
      <c r="N326" s="36">
        <f t="shared" si="90"/>
        <v>1</v>
      </c>
      <c r="O326" s="36">
        <f t="shared" si="87"/>
        <v>0</v>
      </c>
      <c r="P326" s="36">
        <f t="shared" si="88"/>
        <v>1</v>
      </c>
      <c r="Q326" s="36">
        <f t="shared" si="91"/>
        <v>0</v>
      </c>
      <c r="R326" s="36">
        <f t="shared" si="92"/>
        <v>0</v>
      </c>
    </row>
    <row r="327" spans="1:18" ht="20.100000000000001" customHeight="1">
      <c r="A327" s="29">
        <v>18</v>
      </c>
      <c r="B327" s="29">
        <f t="shared" si="89"/>
        <v>307</v>
      </c>
      <c r="C327" s="29" t="s">
        <v>49</v>
      </c>
      <c r="D327" s="30" t="s">
        <v>356</v>
      </c>
      <c r="E327" s="29"/>
      <c r="F327" s="30"/>
      <c r="G327" s="29" t="s">
        <v>29</v>
      </c>
      <c r="H327" s="31">
        <v>5.52</v>
      </c>
      <c r="I327" s="32">
        <v>5368</v>
      </c>
      <c r="J327" s="33"/>
      <c r="K327" s="34">
        <f t="shared" si="86"/>
        <v>5.52</v>
      </c>
      <c r="N327" s="36">
        <f t="shared" si="90"/>
        <v>1</v>
      </c>
      <c r="O327" s="36">
        <f t="shared" si="87"/>
        <v>0</v>
      </c>
      <c r="P327" s="36">
        <f t="shared" si="88"/>
        <v>1</v>
      </c>
      <c r="Q327" s="36">
        <f t="shared" si="91"/>
        <v>0</v>
      </c>
      <c r="R327" s="36">
        <f t="shared" si="92"/>
        <v>0</v>
      </c>
    </row>
    <row r="328" spans="1:18" ht="20.100000000000001" customHeight="1">
      <c r="A328" s="29">
        <v>19</v>
      </c>
      <c r="B328" s="29">
        <f t="shared" si="89"/>
        <v>308</v>
      </c>
      <c r="C328" s="29" t="s">
        <v>49</v>
      </c>
      <c r="D328" s="30" t="s">
        <v>357</v>
      </c>
      <c r="E328" s="29"/>
      <c r="F328" s="30"/>
      <c r="G328" s="29" t="s">
        <v>29</v>
      </c>
      <c r="H328" s="31">
        <v>6.68</v>
      </c>
      <c r="I328" s="32">
        <v>6727</v>
      </c>
      <c r="J328" s="33"/>
      <c r="K328" s="34">
        <f t="shared" si="86"/>
        <v>6.68</v>
      </c>
      <c r="N328" s="36">
        <f t="shared" si="90"/>
        <v>1</v>
      </c>
      <c r="O328" s="36">
        <f t="shared" si="87"/>
        <v>0</v>
      </c>
      <c r="P328" s="36">
        <f t="shared" si="88"/>
        <v>1</v>
      </c>
      <c r="Q328" s="36">
        <f t="shared" si="91"/>
        <v>0</v>
      </c>
      <c r="R328" s="36">
        <f t="shared" si="92"/>
        <v>0</v>
      </c>
    </row>
    <row r="329" spans="1:18" ht="20.100000000000001" customHeight="1">
      <c r="A329" s="29">
        <v>20</v>
      </c>
      <c r="B329" s="29">
        <f t="shared" si="89"/>
        <v>309</v>
      </c>
      <c r="C329" s="29" t="s">
        <v>49</v>
      </c>
      <c r="D329" s="30" t="s">
        <v>358</v>
      </c>
      <c r="E329" s="29"/>
      <c r="F329" s="30"/>
      <c r="G329" s="29" t="s">
        <v>29</v>
      </c>
      <c r="H329" s="31">
        <v>6.53</v>
      </c>
      <c r="I329" s="32">
        <v>8102</v>
      </c>
      <c r="J329" s="33"/>
      <c r="K329" s="34">
        <f t="shared" si="86"/>
        <v>6.53</v>
      </c>
      <c r="N329" s="36">
        <f t="shared" si="90"/>
        <v>1</v>
      </c>
      <c r="O329" s="36">
        <f t="shared" si="87"/>
        <v>0</v>
      </c>
      <c r="P329" s="36">
        <f t="shared" si="88"/>
        <v>1</v>
      </c>
      <c r="Q329" s="36">
        <f t="shared" si="91"/>
        <v>0</v>
      </c>
      <c r="R329" s="36">
        <f t="shared" si="92"/>
        <v>0</v>
      </c>
    </row>
    <row r="330" spans="1:18" ht="20.100000000000001" customHeight="1">
      <c r="A330" s="29">
        <v>21</v>
      </c>
      <c r="B330" s="29">
        <f t="shared" si="89"/>
        <v>310</v>
      </c>
      <c r="C330" s="29" t="s">
        <v>49</v>
      </c>
      <c r="D330" s="30" t="s">
        <v>359</v>
      </c>
      <c r="E330" s="29"/>
      <c r="F330" s="30"/>
      <c r="G330" s="29" t="s">
        <v>29</v>
      </c>
      <c r="H330" s="31">
        <v>4.63</v>
      </c>
      <c r="I330" s="32">
        <v>4873</v>
      </c>
      <c r="J330" s="33"/>
      <c r="K330" s="34">
        <f t="shared" si="86"/>
        <v>4.63</v>
      </c>
      <c r="N330" s="36">
        <f t="shared" si="90"/>
        <v>1</v>
      </c>
      <c r="O330" s="36">
        <f t="shared" si="87"/>
        <v>0</v>
      </c>
      <c r="P330" s="36">
        <f t="shared" si="88"/>
        <v>1</v>
      </c>
      <c r="Q330" s="36">
        <f t="shared" si="91"/>
        <v>0</v>
      </c>
      <c r="R330" s="36">
        <f t="shared" si="92"/>
        <v>0</v>
      </c>
    </row>
    <row r="331" spans="1:18" ht="20.100000000000001" customHeight="1">
      <c r="A331" s="29">
        <v>22</v>
      </c>
      <c r="B331" s="29">
        <f t="shared" si="89"/>
        <v>311</v>
      </c>
      <c r="C331" s="29" t="s">
        <v>49</v>
      </c>
      <c r="D331" s="30" t="s">
        <v>360</v>
      </c>
      <c r="E331" s="29"/>
      <c r="F331" s="30"/>
      <c r="G331" s="29" t="s">
        <v>29</v>
      </c>
      <c r="H331" s="31">
        <v>6.62</v>
      </c>
      <c r="I331" s="32">
        <v>8161</v>
      </c>
      <c r="J331" s="33"/>
      <c r="K331" s="34">
        <f t="shared" si="86"/>
        <v>6.62</v>
      </c>
      <c r="N331" s="36">
        <f t="shared" si="90"/>
        <v>1</v>
      </c>
      <c r="O331" s="36">
        <f t="shared" si="87"/>
        <v>0</v>
      </c>
      <c r="P331" s="36">
        <f t="shared" si="88"/>
        <v>1</v>
      </c>
      <c r="Q331" s="36">
        <f t="shared" si="91"/>
        <v>0</v>
      </c>
      <c r="R331" s="36">
        <f t="shared" si="92"/>
        <v>0</v>
      </c>
    </row>
    <row r="332" spans="1:18" ht="20.100000000000001" customHeight="1">
      <c r="A332" s="29">
        <v>23</v>
      </c>
      <c r="B332" s="29">
        <f t="shared" si="89"/>
        <v>312</v>
      </c>
      <c r="C332" s="29" t="s">
        <v>49</v>
      </c>
      <c r="D332" s="30" t="s">
        <v>361</v>
      </c>
      <c r="E332" s="29"/>
      <c r="F332" s="30"/>
      <c r="G332" s="29" t="s">
        <v>29</v>
      </c>
      <c r="H332" s="31">
        <v>7.7</v>
      </c>
      <c r="I332" s="32">
        <v>6373</v>
      </c>
      <c r="J332" s="33"/>
      <c r="K332" s="34">
        <f t="shared" si="86"/>
        <v>7.7</v>
      </c>
      <c r="N332" s="36">
        <f t="shared" si="90"/>
        <v>1</v>
      </c>
      <c r="O332" s="36">
        <f t="shared" si="87"/>
        <v>0</v>
      </c>
      <c r="P332" s="36">
        <f t="shared" si="88"/>
        <v>1</v>
      </c>
      <c r="Q332" s="36">
        <f t="shared" si="91"/>
        <v>0</v>
      </c>
      <c r="R332" s="36">
        <f t="shared" si="92"/>
        <v>0</v>
      </c>
    </row>
    <row r="333" spans="1:18" ht="20.100000000000001" customHeight="1">
      <c r="A333" s="29">
        <v>24</v>
      </c>
      <c r="B333" s="29">
        <f t="shared" si="89"/>
        <v>313</v>
      </c>
      <c r="C333" s="29" t="s">
        <v>49</v>
      </c>
      <c r="D333" s="30" t="s">
        <v>362</v>
      </c>
      <c r="E333" s="29"/>
      <c r="F333" s="30"/>
      <c r="G333" s="29" t="s">
        <v>29</v>
      </c>
      <c r="H333" s="31">
        <v>7.51</v>
      </c>
      <c r="I333" s="32">
        <v>6196</v>
      </c>
      <c r="J333" s="33"/>
      <c r="K333" s="34">
        <f t="shared" si="86"/>
        <v>7.51</v>
      </c>
      <c r="N333" s="36">
        <f t="shared" si="90"/>
        <v>1</v>
      </c>
      <c r="O333" s="36">
        <f t="shared" si="87"/>
        <v>0</v>
      </c>
      <c r="P333" s="36">
        <f t="shared" si="88"/>
        <v>1</v>
      </c>
      <c r="Q333" s="36">
        <f t="shared" si="91"/>
        <v>0</v>
      </c>
      <c r="R333" s="36">
        <f t="shared" si="92"/>
        <v>0</v>
      </c>
    </row>
    <row r="334" spans="1:18" ht="20.100000000000001" customHeight="1">
      <c r="A334" s="29">
        <v>25</v>
      </c>
      <c r="B334" s="29">
        <f t="shared" si="89"/>
        <v>314</v>
      </c>
      <c r="C334" s="29" t="s">
        <v>49</v>
      </c>
      <c r="D334" s="30" t="s">
        <v>363</v>
      </c>
      <c r="E334" s="29"/>
      <c r="F334" s="30"/>
      <c r="G334" s="29" t="s">
        <v>29</v>
      </c>
      <c r="H334" s="31">
        <v>8.81</v>
      </c>
      <c r="I334" s="32">
        <v>7399</v>
      </c>
      <c r="J334" s="33"/>
      <c r="K334" s="34">
        <f t="shared" si="86"/>
        <v>8.81</v>
      </c>
      <c r="N334" s="36">
        <f t="shared" si="90"/>
        <v>1</v>
      </c>
      <c r="O334" s="36">
        <f t="shared" si="87"/>
        <v>0</v>
      </c>
      <c r="P334" s="36">
        <f t="shared" si="88"/>
        <v>1</v>
      </c>
      <c r="Q334" s="36">
        <f t="shared" si="91"/>
        <v>0</v>
      </c>
      <c r="R334" s="36">
        <f t="shared" si="92"/>
        <v>0</v>
      </c>
    </row>
    <row r="335" spans="1:18" ht="20.100000000000001" customHeight="1">
      <c r="A335" s="29">
        <v>26</v>
      </c>
      <c r="B335" s="29">
        <f t="shared" si="89"/>
        <v>315</v>
      </c>
      <c r="C335" s="29" t="s">
        <v>49</v>
      </c>
      <c r="D335" s="30" t="s">
        <v>364</v>
      </c>
      <c r="E335" s="29"/>
      <c r="F335" s="30"/>
      <c r="G335" s="29" t="s">
        <v>29</v>
      </c>
      <c r="H335" s="31">
        <v>7.07</v>
      </c>
      <c r="I335" s="32">
        <v>7037</v>
      </c>
      <c r="J335" s="33"/>
      <c r="K335" s="34">
        <f t="shared" si="86"/>
        <v>7.07</v>
      </c>
      <c r="N335" s="36">
        <f t="shared" si="90"/>
        <v>1</v>
      </c>
      <c r="O335" s="36">
        <f t="shared" si="87"/>
        <v>0</v>
      </c>
      <c r="P335" s="36">
        <f t="shared" si="88"/>
        <v>1</v>
      </c>
      <c r="Q335" s="36">
        <f t="shared" si="91"/>
        <v>0</v>
      </c>
      <c r="R335" s="36">
        <f t="shared" si="92"/>
        <v>0</v>
      </c>
    </row>
    <row r="336" spans="1:18" ht="20.100000000000001" customHeight="1">
      <c r="A336" s="29">
        <v>27</v>
      </c>
      <c r="B336" s="29">
        <f t="shared" si="89"/>
        <v>316</v>
      </c>
      <c r="C336" s="29" t="s">
        <v>49</v>
      </c>
      <c r="D336" s="30" t="s">
        <v>365</v>
      </c>
      <c r="E336" s="29"/>
      <c r="F336" s="30"/>
      <c r="G336" s="29" t="s">
        <v>29</v>
      </c>
      <c r="H336" s="31">
        <v>4.8899999999999997</v>
      </c>
      <c r="I336" s="32">
        <v>4058</v>
      </c>
      <c r="J336" s="42"/>
      <c r="K336" s="34">
        <f t="shared" si="86"/>
        <v>4.8899999999999997</v>
      </c>
      <c r="N336" s="36">
        <f t="shared" si="90"/>
        <v>1</v>
      </c>
      <c r="O336" s="36">
        <f t="shared" si="87"/>
        <v>0</v>
      </c>
      <c r="P336" s="36">
        <f t="shared" si="88"/>
        <v>1</v>
      </c>
      <c r="Q336" s="36">
        <f t="shared" si="91"/>
        <v>0</v>
      </c>
      <c r="R336" s="36">
        <f t="shared" si="92"/>
        <v>0</v>
      </c>
    </row>
    <row r="337" spans="1:18" ht="20.100000000000001" customHeight="1">
      <c r="A337" s="29">
        <v>28</v>
      </c>
      <c r="B337" s="29">
        <f t="shared" si="89"/>
        <v>317</v>
      </c>
      <c r="C337" s="29" t="s">
        <v>49</v>
      </c>
      <c r="D337" s="30" t="s">
        <v>366</v>
      </c>
      <c r="E337" s="29"/>
      <c r="F337" s="30"/>
      <c r="G337" s="29" t="s">
        <v>29</v>
      </c>
      <c r="H337" s="31">
        <v>6.85</v>
      </c>
      <c r="I337" s="32">
        <v>4731</v>
      </c>
      <c r="J337" s="33"/>
      <c r="K337" s="34">
        <f t="shared" si="86"/>
        <v>6.85</v>
      </c>
      <c r="N337" s="36">
        <f t="shared" si="90"/>
        <v>1</v>
      </c>
      <c r="O337" s="36">
        <f t="shared" si="87"/>
        <v>0</v>
      </c>
      <c r="P337" s="36">
        <f t="shared" si="88"/>
        <v>1</v>
      </c>
      <c r="Q337" s="36">
        <f t="shared" si="91"/>
        <v>0</v>
      </c>
      <c r="R337" s="36">
        <f t="shared" si="92"/>
        <v>0</v>
      </c>
    </row>
    <row r="338" spans="1:18" ht="20.100000000000001" customHeight="1">
      <c r="A338" s="15" t="s">
        <v>367</v>
      </c>
      <c r="B338" s="15"/>
      <c r="C338" s="29"/>
      <c r="D338" s="26" t="s">
        <v>368</v>
      </c>
      <c r="E338" s="15"/>
      <c r="F338" s="26"/>
      <c r="G338" s="26"/>
      <c r="H338" s="23">
        <f>SUM(H339:H367)</f>
        <v>228.82999999999998</v>
      </c>
      <c r="I338" s="24">
        <f>SUM(I339:I367)</f>
        <v>161989</v>
      </c>
      <c r="J338" s="47"/>
      <c r="N338" s="28">
        <f>SUM(N339:N367)</f>
        <v>28</v>
      </c>
      <c r="O338" s="28">
        <f>SUM(O339:O367)</f>
        <v>2</v>
      </c>
      <c r="P338" s="28">
        <f>SUM(P339:P367)</f>
        <v>30</v>
      </c>
      <c r="Q338" s="28">
        <f>SUM(Q339:Q367)</f>
        <v>0</v>
      </c>
      <c r="R338" s="28">
        <f>SUM(R339:R367)</f>
        <v>2</v>
      </c>
    </row>
    <row r="339" spans="1:18" ht="20.100000000000001" customHeight="1">
      <c r="A339" s="29">
        <v>1</v>
      </c>
      <c r="B339" s="29">
        <v>318</v>
      </c>
      <c r="C339" s="29" t="s">
        <v>49</v>
      </c>
      <c r="D339" s="47" t="s">
        <v>369</v>
      </c>
      <c r="E339" s="29">
        <v>1</v>
      </c>
      <c r="F339" s="47"/>
      <c r="G339" s="29" t="s">
        <v>29</v>
      </c>
      <c r="H339" s="31">
        <v>10.48</v>
      </c>
      <c r="I339" s="32">
        <v>3716</v>
      </c>
      <c r="J339" s="48"/>
      <c r="K339" s="34">
        <f t="shared" ref="K339:K367" si="93">ROUND(H339,2)</f>
        <v>10.48</v>
      </c>
      <c r="N339" s="36">
        <f t="shared" ref="N339:N344" si="94">IF(H339&gt;=15,0,1)</f>
        <v>1</v>
      </c>
      <c r="O339" s="36">
        <f t="shared" ref="O339:O345" si="95">IF(I339&gt;=4000,0,1)</f>
        <v>1</v>
      </c>
      <c r="P339" s="36">
        <f t="shared" ref="P339:P367" si="96">N339+O339</f>
        <v>2</v>
      </c>
      <c r="Q339" s="36">
        <f t="shared" ref="Q339:Q344" si="97">IF(AND(H339&gt;=30,I339&gt;=8000),1,0)</f>
        <v>0</v>
      </c>
      <c r="R339" s="36">
        <f t="shared" ref="R339:R344" si="98">IF(AND(H339&lt;15,I339&lt;4000),1,0)</f>
        <v>1</v>
      </c>
    </row>
    <row r="340" spans="1:18" ht="20.100000000000001" customHeight="1">
      <c r="A340" s="29">
        <v>2</v>
      </c>
      <c r="B340" s="29">
        <f t="shared" ref="B340:B367" si="99">B339+1</f>
        <v>319</v>
      </c>
      <c r="C340" s="29" t="s">
        <v>49</v>
      </c>
      <c r="D340" s="47" t="s">
        <v>370</v>
      </c>
      <c r="E340" s="29">
        <v>1</v>
      </c>
      <c r="F340" s="47"/>
      <c r="G340" s="29" t="s">
        <v>29</v>
      </c>
      <c r="H340" s="31">
        <v>6</v>
      </c>
      <c r="I340" s="32">
        <v>4102</v>
      </c>
      <c r="J340" s="49"/>
      <c r="K340" s="34">
        <f t="shared" si="93"/>
        <v>6</v>
      </c>
      <c r="N340" s="36">
        <f t="shared" si="94"/>
        <v>1</v>
      </c>
      <c r="O340" s="36">
        <f t="shared" si="95"/>
        <v>0</v>
      </c>
      <c r="P340" s="36">
        <f t="shared" si="96"/>
        <v>1</v>
      </c>
      <c r="Q340" s="36">
        <f t="shared" si="97"/>
        <v>0</v>
      </c>
      <c r="R340" s="36">
        <f t="shared" si="98"/>
        <v>0</v>
      </c>
    </row>
    <row r="341" spans="1:18" ht="20.100000000000001" customHeight="1">
      <c r="A341" s="29">
        <v>3</v>
      </c>
      <c r="B341" s="29">
        <f t="shared" si="99"/>
        <v>320</v>
      </c>
      <c r="C341" s="29" t="s">
        <v>49</v>
      </c>
      <c r="D341" s="47" t="s">
        <v>371</v>
      </c>
      <c r="E341" s="29">
        <v>1</v>
      </c>
      <c r="F341" s="47"/>
      <c r="G341" s="29" t="s">
        <v>29</v>
      </c>
      <c r="H341" s="31">
        <v>5.07</v>
      </c>
      <c r="I341" s="32">
        <v>3650</v>
      </c>
      <c r="J341" s="48"/>
      <c r="K341" s="34">
        <f t="shared" si="93"/>
        <v>5.07</v>
      </c>
      <c r="N341" s="36">
        <f t="shared" si="94"/>
        <v>1</v>
      </c>
      <c r="O341" s="36">
        <f t="shared" si="95"/>
        <v>1</v>
      </c>
      <c r="P341" s="36">
        <f t="shared" si="96"/>
        <v>2</v>
      </c>
      <c r="Q341" s="36">
        <f t="shared" si="97"/>
        <v>0</v>
      </c>
      <c r="R341" s="36">
        <f t="shared" si="98"/>
        <v>1</v>
      </c>
    </row>
    <row r="342" spans="1:18" ht="20.100000000000001" customHeight="1">
      <c r="A342" s="29">
        <v>4</v>
      </c>
      <c r="B342" s="29">
        <f t="shared" si="99"/>
        <v>321</v>
      </c>
      <c r="C342" s="29" t="s">
        <v>49</v>
      </c>
      <c r="D342" s="47" t="s">
        <v>372</v>
      </c>
      <c r="E342" s="29">
        <v>1</v>
      </c>
      <c r="F342" s="47"/>
      <c r="G342" s="29" t="s">
        <v>29</v>
      </c>
      <c r="H342" s="31">
        <v>3.62</v>
      </c>
      <c r="I342" s="32">
        <v>4012</v>
      </c>
      <c r="J342" s="49"/>
      <c r="K342" s="34">
        <f t="shared" si="93"/>
        <v>3.62</v>
      </c>
      <c r="N342" s="36">
        <f t="shared" si="94"/>
        <v>1</v>
      </c>
      <c r="O342" s="36">
        <f t="shared" si="95"/>
        <v>0</v>
      </c>
      <c r="P342" s="36">
        <f t="shared" si="96"/>
        <v>1</v>
      </c>
      <c r="Q342" s="36">
        <f t="shared" si="97"/>
        <v>0</v>
      </c>
      <c r="R342" s="36">
        <f t="shared" si="98"/>
        <v>0</v>
      </c>
    </row>
    <row r="343" spans="1:18" ht="20.100000000000001" customHeight="1">
      <c r="A343" s="29">
        <v>5</v>
      </c>
      <c r="B343" s="29">
        <f t="shared" si="99"/>
        <v>322</v>
      </c>
      <c r="C343" s="29" t="s">
        <v>49</v>
      </c>
      <c r="D343" s="47" t="s">
        <v>373</v>
      </c>
      <c r="E343" s="29"/>
      <c r="F343" s="47"/>
      <c r="G343" s="29" t="s">
        <v>29</v>
      </c>
      <c r="H343" s="31">
        <v>7.2</v>
      </c>
      <c r="I343" s="32">
        <v>5843</v>
      </c>
      <c r="J343" s="49"/>
      <c r="K343" s="34">
        <f t="shared" si="93"/>
        <v>7.2</v>
      </c>
      <c r="N343" s="36">
        <f t="shared" si="94"/>
        <v>1</v>
      </c>
      <c r="O343" s="36">
        <f t="shared" si="95"/>
        <v>0</v>
      </c>
      <c r="P343" s="36">
        <f t="shared" si="96"/>
        <v>1</v>
      </c>
      <c r="Q343" s="36">
        <f t="shared" si="97"/>
        <v>0</v>
      </c>
      <c r="R343" s="36">
        <f t="shared" si="98"/>
        <v>0</v>
      </c>
    </row>
    <row r="344" spans="1:18" ht="20.100000000000001" customHeight="1">
      <c r="A344" s="29">
        <v>6</v>
      </c>
      <c r="B344" s="29">
        <f t="shared" si="99"/>
        <v>323</v>
      </c>
      <c r="C344" s="29" t="s">
        <v>49</v>
      </c>
      <c r="D344" s="47" t="s">
        <v>374</v>
      </c>
      <c r="E344" s="29"/>
      <c r="F344" s="47"/>
      <c r="G344" s="29" t="s">
        <v>29</v>
      </c>
      <c r="H344" s="31">
        <v>6.48</v>
      </c>
      <c r="I344" s="32">
        <v>4824</v>
      </c>
      <c r="J344" s="49"/>
      <c r="K344" s="34">
        <f t="shared" si="93"/>
        <v>6.48</v>
      </c>
      <c r="N344" s="36">
        <f t="shared" si="94"/>
        <v>1</v>
      </c>
      <c r="O344" s="36">
        <f t="shared" si="95"/>
        <v>0</v>
      </c>
      <c r="P344" s="36">
        <f t="shared" si="96"/>
        <v>1</v>
      </c>
      <c r="Q344" s="36">
        <f t="shared" si="97"/>
        <v>0</v>
      </c>
      <c r="R344" s="36">
        <f t="shared" si="98"/>
        <v>0</v>
      </c>
    </row>
    <row r="345" spans="1:18" ht="20.100000000000001" customHeight="1">
      <c r="A345" s="29">
        <v>7</v>
      </c>
      <c r="B345" s="29">
        <f t="shared" si="99"/>
        <v>324</v>
      </c>
      <c r="C345" s="29" t="s">
        <v>2</v>
      </c>
      <c r="D345" s="47" t="s">
        <v>375</v>
      </c>
      <c r="E345" s="29"/>
      <c r="F345" s="47"/>
      <c r="G345" s="29" t="s">
        <v>29</v>
      </c>
      <c r="H345" s="31">
        <v>17.43</v>
      </c>
      <c r="I345" s="32">
        <v>5093</v>
      </c>
      <c r="J345" s="49"/>
      <c r="K345" s="34">
        <f t="shared" si="93"/>
        <v>17.43</v>
      </c>
      <c r="N345" s="36">
        <f>IF(H345&gt;=7,0,1)</f>
        <v>0</v>
      </c>
      <c r="O345" s="36">
        <f t="shared" si="95"/>
        <v>0</v>
      </c>
      <c r="P345" s="36">
        <f t="shared" si="96"/>
        <v>0</v>
      </c>
      <c r="Q345" s="36">
        <f>IF(AND(H345&gt;=14,I345&gt;=8000),1,0)</f>
        <v>0</v>
      </c>
      <c r="R345" s="36">
        <f>IF(AND(H345&lt;7,I345&lt;4000),1,0)</f>
        <v>0</v>
      </c>
    </row>
    <row r="346" spans="1:18" ht="20.100000000000001" customHeight="1">
      <c r="A346" s="29">
        <v>8</v>
      </c>
      <c r="B346" s="29">
        <f t="shared" si="99"/>
        <v>325</v>
      </c>
      <c r="C346" s="29" t="s">
        <v>117</v>
      </c>
      <c r="D346" s="47" t="s">
        <v>376</v>
      </c>
      <c r="E346" s="29"/>
      <c r="F346" s="29" t="s">
        <v>29</v>
      </c>
      <c r="G346" s="47"/>
      <c r="H346" s="31">
        <v>17.25</v>
      </c>
      <c r="I346" s="32">
        <v>6318</v>
      </c>
      <c r="J346" s="49"/>
      <c r="K346" s="34">
        <f t="shared" si="93"/>
        <v>17.25</v>
      </c>
      <c r="N346" s="36">
        <f>IF(H346&gt;=25,0,1)</f>
        <v>1</v>
      </c>
      <c r="O346" s="36">
        <f>IF(I346&gt;=2500,0,1)</f>
        <v>0</v>
      </c>
      <c r="P346" s="36">
        <f t="shared" si="96"/>
        <v>1</v>
      </c>
      <c r="Q346" s="36">
        <f>IF(AND(H346&gt;=50,I346&gt;=5000),1,0)</f>
        <v>0</v>
      </c>
      <c r="R346" s="36">
        <f>IF(AND(H346&lt;25,I346&lt;2500),1,0)</f>
        <v>0</v>
      </c>
    </row>
    <row r="347" spans="1:18" ht="20.100000000000001" customHeight="1">
      <c r="A347" s="29">
        <v>9</v>
      </c>
      <c r="B347" s="29">
        <f t="shared" si="99"/>
        <v>326</v>
      </c>
      <c r="C347" s="29" t="s">
        <v>49</v>
      </c>
      <c r="D347" s="47" t="s">
        <v>377</v>
      </c>
      <c r="E347" s="29"/>
      <c r="F347" s="47"/>
      <c r="G347" s="29" t="s">
        <v>29</v>
      </c>
      <c r="H347" s="31">
        <v>8.6999999999999993</v>
      </c>
      <c r="I347" s="32">
        <v>4205</v>
      </c>
      <c r="J347" s="49"/>
      <c r="K347" s="34">
        <f t="shared" si="93"/>
        <v>8.6999999999999993</v>
      </c>
      <c r="N347" s="36">
        <f t="shared" ref="N347:N363" si="100">IF(H347&gt;=15,0,1)</f>
        <v>1</v>
      </c>
      <c r="O347" s="36">
        <f t="shared" ref="O347:O367" si="101">IF(I347&gt;=4000,0,1)</f>
        <v>0</v>
      </c>
      <c r="P347" s="36">
        <f t="shared" si="96"/>
        <v>1</v>
      </c>
      <c r="Q347" s="36">
        <f t="shared" ref="Q347:Q363" si="102">IF(AND(H347&gt;=30,I347&gt;=8000),1,0)</f>
        <v>0</v>
      </c>
      <c r="R347" s="36">
        <f t="shared" ref="R347:R363" si="103">IF(AND(H347&lt;15,I347&lt;4000),1,0)</f>
        <v>0</v>
      </c>
    </row>
    <row r="348" spans="1:18" ht="20.100000000000001" customHeight="1">
      <c r="A348" s="29">
        <v>10</v>
      </c>
      <c r="B348" s="29">
        <f t="shared" si="99"/>
        <v>327</v>
      </c>
      <c r="C348" s="29" t="s">
        <v>49</v>
      </c>
      <c r="D348" s="47" t="s">
        <v>378</v>
      </c>
      <c r="E348" s="29"/>
      <c r="F348" s="47"/>
      <c r="G348" s="29" t="s">
        <v>29</v>
      </c>
      <c r="H348" s="31">
        <v>13.56</v>
      </c>
      <c r="I348" s="32">
        <v>11102</v>
      </c>
      <c r="J348" s="49"/>
      <c r="K348" s="34">
        <f t="shared" si="93"/>
        <v>13.56</v>
      </c>
      <c r="N348" s="36">
        <f t="shared" si="100"/>
        <v>1</v>
      </c>
      <c r="O348" s="36">
        <f t="shared" si="101"/>
        <v>0</v>
      </c>
      <c r="P348" s="36">
        <f t="shared" si="96"/>
        <v>1</v>
      </c>
      <c r="Q348" s="36">
        <f t="shared" si="102"/>
        <v>0</v>
      </c>
      <c r="R348" s="36">
        <f t="shared" si="103"/>
        <v>0</v>
      </c>
    </row>
    <row r="349" spans="1:18" ht="20.100000000000001" customHeight="1">
      <c r="A349" s="29">
        <v>11</v>
      </c>
      <c r="B349" s="29">
        <f t="shared" si="99"/>
        <v>328</v>
      </c>
      <c r="C349" s="29" t="s">
        <v>49</v>
      </c>
      <c r="D349" s="47" t="s">
        <v>379</v>
      </c>
      <c r="E349" s="29"/>
      <c r="F349" s="47"/>
      <c r="G349" s="29" t="s">
        <v>29</v>
      </c>
      <c r="H349" s="31">
        <v>7.27</v>
      </c>
      <c r="I349" s="32">
        <v>5826</v>
      </c>
      <c r="J349" s="49"/>
      <c r="K349" s="34">
        <f t="shared" si="93"/>
        <v>7.27</v>
      </c>
      <c r="N349" s="36">
        <f t="shared" si="100"/>
        <v>1</v>
      </c>
      <c r="O349" s="36">
        <f t="shared" si="101"/>
        <v>0</v>
      </c>
      <c r="P349" s="36">
        <f t="shared" si="96"/>
        <v>1</v>
      </c>
      <c r="Q349" s="36">
        <f t="shared" si="102"/>
        <v>0</v>
      </c>
      <c r="R349" s="36">
        <f t="shared" si="103"/>
        <v>0</v>
      </c>
    </row>
    <row r="350" spans="1:18" ht="20.100000000000001" customHeight="1">
      <c r="A350" s="29">
        <v>12</v>
      </c>
      <c r="B350" s="29">
        <f t="shared" si="99"/>
        <v>329</v>
      </c>
      <c r="C350" s="29" t="s">
        <v>49</v>
      </c>
      <c r="D350" s="47" t="s">
        <v>380</v>
      </c>
      <c r="E350" s="29"/>
      <c r="F350" s="47"/>
      <c r="G350" s="29" t="s">
        <v>29</v>
      </c>
      <c r="H350" s="31">
        <v>6.22</v>
      </c>
      <c r="I350" s="32">
        <v>5318</v>
      </c>
      <c r="J350" s="49"/>
      <c r="K350" s="34">
        <f t="shared" si="93"/>
        <v>6.22</v>
      </c>
      <c r="N350" s="36">
        <f t="shared" si="100"/>
        <v>1</v>
      </c>
      <c r="O350" s="36">
        <f t="shared" si="101"/>
        <v>0</v>
      </c>
      <c r="P350" s="36">
        <f t="shared" si="96"/>
        <v>1</v>
      </c>
      <c r="Q350" s="36">
        <f t="shared" si="102"/>
        <v>0</v>
      </c>
      <c r="R350" s="36">
        <f t="shared" si="103"/>
        <v>0</v>
      </c>
    </row>
    <row r="351" spans="1:18" ht="20.100000000000001" customHeight="1">
      <c r="A351" s="29">
        <v>13</v>
      </c>
      <c r="B351" s="29">
        <f t="shared" si="99"/>
        <v>330</v>
      </c>
      <c r="C351" s="29" t="s">
        <v>49</v>
      </c>
      <c r="D351" s="47" t="s">
        <v>381</v>
      </c>
      <c r="E351" s="29"/>
      <c r="F351" s="47"/>
      <c r="G351" s="29" t="s">
        <v>29</v>
      </c>
      <c r="H351" s="31">
        <v>5.22</v>
      </c>
      <c r="I351" s="32">
        <v>5299</v>
      </c>
      <c r="J351" s="49"/>
      <c r="K351" s="34">
        <f t="shared" si="93"/>
        <v>5.22</v>
      </c>
      <c r="N351" s="36">
        <f t="shared" si="100"/>
        <v>1</v>
      </c>
      <c r="O351" s="36">
        <f t="shared" si="101"/>
        <v>0</v>
      </c>
      <c r="P351" s="36">
        <f t="shared" si="96"/>
        <v>1</v>
      </c>
      <c r="Q351" s="36">
        <f t="shared" si="102"/>
        <v>0</v>
      </c>
      <c r="R351" s="36">
        <f t="shared" si="103"/>
        <v>0</v>
      </c>
    </row>
    <row r="352" spans="1:18" ht="20.100000000000001" customHeight="1">
      <c r="A352" s="29">
        <v>14</v>
      </c>
      <c r="B352" s="29">
        <f t="shared" si="99"/>
        <v>331</v>
      </c>
      <c r="C352" s="29" t="s">
        <v>49</v>
      </c>
      <c r="D352" s="47" t="s">
        <v>382</v>
      </c>
      <c r="E352" s="29"/>
      <c r="F352" s="47"/>
      <c r="G352" s="29" t="s">
        <v>29</v>
      </c>
      <c r="H352" s="31">
        <v>5.96</v>
      </c>
      <c r="I352" s="32">
        <v>4327</v>
      </c>
      <c r="J352" s="49"/>
      <c r="K352" s="34">
        <f t="shared" si="93"/>
        <v>5.96</v>
      </c>
      <c r="N352" s="36">
        <f t="shared" si="100"/>
        <v>1</v>
      </c>
      <c r="O352" s="36">
        <f t="shared" si="101"/>
        <v>0</v>
      </c>
      <c r="P352" s="36">
        <f t="shared" si="96"/>
        <v>1</v>
      </c>
      <c r="Q352" s="36">
        <f t="shared" si="102"/>
        <v>0</v>
      </c>
      <c r="R352" s="36">
        <f t="shared" si="103"/>
        <v>0</v>
      </c>
    </row>
    <row r="353" spans="1:18" ht="20.100000000000001" customHeight="1">
      <c r="A353" s="29">
        <v>15</v>
      </c>
      <c r="B353" s="29">
        <f t="shared" si="99"/>
        <v>332</v>
      </c>
      <c r="C353" s="29" t="s">
        <v>49</v>
      </c>
      <c r="D353" s="47" t="s">
        <v>383</v>
      </c>
      <c r="E353" s="29"/>
      <c r="F353" s="47"/>
      <c r="G353" s="29" t="s">
        <v>29</v>
      </c>
      <c r="H353" s="31">
        <v>6.02</v>
      </c>
      <c r="I353" s="32">
        <v>4398</v>
      </c>
      <c r="J353" s="49"/>
      <c r="K353" s="34">
        <f t="shared" si="93"/>
        <v>6.02</v>
      </c>
      <c r="N353" s="36">
        <f t="shared" si="100"/>
        <v>1</v>
      </c>
      <c r="O353" s="36">
        <f t="shared" si="101"/>
        <v>0</v>
      </c>
      <c r="P353" s="36">
        <f t="shared" si="96"/>
        <v>1</v>
      </c>
      <c r="Q353" s="36">
        <f t="shared" si="102"/>
        <v>0</v>
      </c>
      <c r="R353" s="36">
        <f t="shared" si="103"/>
        <v>0</v>
      </c>
    </row>
    <row r="354" spans="1:18" ht="20.100000000000001" customHeight="1">
      <c r="A354" s="29">
        <v>16</v>
      </c>
      <c r="B354" s="29">
        <f t="shared" si="99"/>
        <v>333</v>
      </c>
      <c r="C354" s="29" t="s">
        <v>49</v>
      </c>
      <c r="D354" s="47" t="s">
        <v>384</v>
      </c>
      <c r="E354" s="29"/>
      <c r="F354" s="47"/>
      <c r="G354" s="29" t="s">
        <v>29</v>
      </c>
      <c r="H354" s="31">
        <v>5.77</v>
      </c>
      <c r="I354" s="32">
        <v>5270</v>
      </c>
      <c r="J354" s="49"/>
      <c r="K354" s="34">
        <f t="shared" si="93"/>
        <v>5.77</v>
      </c>
      <c r="N354" s="36">
        <f t="shared" si="100"/>
        <v>1</v>
      </c>
      <c r="O354" s="36">
        <f t="shared" si="101"/>
        <v>0</v>
      </c>
      <c r="P354" s="36">
        <f t="shared" si="96"/>
        <v>1</v>
      </c>
      <c r="Q354" s="36">
        <f t="shared" si="102"/>
        <v>0</v>
      </c>
      <c r="R354" s="36">
        <f t="shared" si="103"/>
        <v>0</v>
      </c>
    </row>
    <row r="355" spans="1:18" ht="20.100000000000001" customHeight="1">
      <c r="A355" s="29">
        <v>17</v>
      </c>
      <c r="B355" s="29">
        <f t="shared" si="99"/>
        <v>334</v>
      </c>
      <c r="C355" s="29" t="s">
        <v>49</v>
      </c>
      <c r="D355" s="47" t="s">
        <v>385</v>
      </c>
      <c r="E355" s="29"/>
      <c r="F355" s="47"/>
      <c r="G355" s="29" t="s">
        <v>29</v>
      </c>
      <c r="H355" s="31">
        <v>10.050000000000001</v>
      </c>
      <c r="I355" s="32">
        <v>7528</v>
      </c>
      <c r="J355" s="49"/>
      <c r="K355" s="34">
        <f t="shared" si="93"/>
        <v>10.050000000000001</v>
      </c>
      <c r="N355" s="36">
        <f t="shared" si="100"/>
        <v>1</v>
      </c>
      <c r="O355" s="36">
        <f t="shared" si="101"/>
        <v>0</v>
      </c>
      <c r="P355" s="36">
        <f t="shared" si="96"/>
        <v>1</v>
      </c>
      <c r="Q355" s="36">
        <f t="shared" si="102"/>
        <v>0</v>
      </c>
      <c r="R355" s="36">
        <f t="shared" si="103"/>
        <v>0</v>
      </c>
    </row>
    <row r="356" spans="1:18" ht="20.100000000000001" customHeight="1">
      <c r="A356" s="29">
        <v>18</v>
      </c>
      <c r="B356" s="29">
        <f t="shared" si="99"/>
        <v>335</v>
      </c>
      <c r="C356" s="29" t="s">
        <v>49</v>
      </c>
      <c r="D356" s="47" t="s">
        <v>386</v>
      </c>
      <c r="E356" s="29"/>
      <c r="F356" s="47"/>
      <c r="G356" s="29" t="s">
        <v>29</v>
      </c>
      <c r="H356" s="31">
        <v>6.99</v>
      </c>
      <c r="I356" s="32">
        <v>6605</v>
      </c>
      <c r="J356" s="49"/>
      <c r="K356" s="34">
        <f t="shared" si="93"/>
        <v>6.99</v>
      </c>
      <c r="N356" s="36">
        <f t="shared" si="100"/>
        <v>1</v>
      </c>
      <c r="O356" s="36">
        <f t="shared" si="101"/>
        <v>0</v>
      </c>
      <c r="P356" s="36">
        <f t="shared" si="96"/>
        <v>1</v>
      </c>
      <c r="Q356" s="36">
        <f t="shared" si="102"/>
        <v>0</v>
      </c>
      <c r="R356" s="36">
        <f t="shared" si="103"/>
        <v>0</v>
      </c>
    </row>
    <row r="357" spans="1:18" ht="20.100000000000001" customHeight="1">
      <c r="A357" s="29">
        <v>19</v>
      </c>
      <c r="B357" s="29">
        <f t="shared" si="99"/>
        <v>336</v>
      </c>
      <c r="C357" s="29" t="s">
        <v>49</v>
      </c>
      <c r="D357" s="47" t="s">
        <v>299</v>
      </c>
      <c r="E357" s="29"/>
      <c r="F357" s="47"/>
      <c r="G357" s="29" t="s">
        <v>29</v>
      </c>
      <c r="H357" s="31">
        <v>6.03</v>
      </c>
      <c r="I357" s="32">
        <v>5208</v>
      </c>
      <c r="J357" s="49"/>
      <c r="K357" s="34">
        <f t="shared" si="93"/>
        <v>6.03</v>
      </c>
      <c r="N357" s="36">
        <f t="shared" si="100"/>
        <v>1</v>
      </c>
      <c r="O357" s="36">
        <f t="shared" si="101"/>
        <v>0</v>
      </c>
      <c r="P357" s="36">
        <f t="shared" si="96"/>
        <v>1</v>
      </c>
      <c r="Q357" s="36">
        <f t="shared" si="102"/>
        <v>0</v>
      </c>
      <c r="R357" s="36">
        <f t="shared" si="103"/>
        <v>0</v>
      </c>
    </row>
    <row r="358" spans="1:18" ht="20.100000000000001" customHeight="1">
      <c r="A358" s="29">
        <v>20</v>
      </c>
      <c r="B358" s="29">
        <f t="shared" si="99"/>
        <v>337</v>
      </c>
      <c r="C358" s="29" t="s">
        <v>49</v>
      </c>
      <c r="D358" s="47" t="s">
        <v>387</v>
      </c>
      <c r="E358" s="29"/>
      <c r="F358" s="47"/>
      <c r="G358" s="29" t="s">
        <v>29</v>
      </c>
      <c r="H358" s="31">
        <v>7.5</v>
      </c>
      <c r="I358" s="32">
        <v>5880</v>
      </c>
      <c r="J358" s="49"/>
      <c r="K358" s="34">
        <f t="shared" si="93"/>
        <v>7.5</v>
      </c>
      <c r="N358" s="36">
        <f t="shared" si="100"/>
        <v>1</v>
      </c>
      <c r="O358" s="36">
        <f t="shared" si="101"/>
        <v>0</v>
      </c>
      <c r="P358" s="36">
        <f t="shared" si="96"/>
        <v>1</v>
      </c>
      <c r="Q358" s="36">
        <f t="shared" si="102"/>
        <v>0</v>
      </c>
      <c r="R358" s="36">
        <f t="shared" si="103"/>
        <v>0</v>
      </c>
    </row>
    <row r="359" spans="1:18" ht="20.100000000000001" customHeight="1">
      <c r="A359" s="29">
        <v>21</v>
      </c>
      <c r="B359" s="29">
        <f t="shared" si="99"/>
        <v>338</v>
      </c>
      <c r="C359" s="29" t="s">
        <v>49</v>
      </c>
      <c r="D359" s="47" t="s">
        <v>388</v>
      </c>
      <c r="E359" s="29"/>
      <c r="F359" s="47"/>
      <c r="G359" s="29" t="s">
        <v>29</v>
      </c>
      <c r="H359" s="31">
        <v>7.66</v>
      </c>
      <c r="I359" s="32">
        <v>6107</v>
      </c>
      <c r="J359" s="49"/>
      <c r="K359" s="34">
        <f t="shared" si="93"/>
        <v>7.66</v>
      </c>
      <c r="N359" s="36">
        <f t="shared" si="100"/>
        <v>1</v>
      </c>
      <c r="O359" s="36">
        <f t="shared" si="101"/>
        <v>0</v>
      </c>
      <c r="P359" s="36">
        <f t="shared" si="96"/>
        <v>1</v>
      </c>
      <c r="Q359" s="36">
        <f t="shared" si="102"/>
        <v>0</v>
      </c>
      <c r="R359" s="36">
        <f t="shared" si="103"/>
        <v>0</v>
      </c>
    </row>
    <row r="360" spans="1:18" ht="20.100000000000001" customHeight="1">
      <c r="A360" s="37">
        <v>22</v>
      </c>
      <c r="B360" s="37">
        <f t="shared" si="99"/>
        <v>339</v>
      </c>
      <c r="C360" s="37" t="s">
        <v>49</v>
      </c>
      <c r="D360" s="41" t="s">
        <v>389</v>
      </c>
      <c r="E360" s="37"/>
      <c r="F360" s="41"/>
      <c r="G360" s="37" t="s">
        <v>29</v>
      </c>
      <c r="H360" s="39">
        <v>10.91</v>
      </c>
      <c r="I360" s="40">
        <v>6760</v>
      </c>
      <c r="J360" s="50"/>
      <c r="K360" s="34">
        <f t="shared" si="93"/>
        <v>10.91</v>
      </c>
      <c r="N360" s="36">
        <f t="shared" si="100"/>
        <v>1</v>
      </c>
      <c r="O360" s="36">
        <f t="shared" si="101"/>
        <v>0</v>
      </c>
      <c r="P360" s="36">
        <f t="shared" si="96"/>
        <v>1</v>
      </c>
      <c r="Q360" s="36">
        <f t="shared" si="102"/>
        <v>0</v>
      </c>
      <c r="R360" s="36">
        <f t="shared" si="103"/>
        <v>0</v>
      </c>
    </row>
    <row r="361" spans="1:18" ht="20.100000000000001" customHeight="1">
      <c r="A361" s="29">
        <v>23</v>
      </c>
      <c r="B361" s="29">
        <f t="shared" si="99"/>
        <v>340</v>
      </c>
      <c r="C361" s="29" t="s">
        <v>49</v>
      </c>
      <c r="D361" s="47" t="s">
        <v>390</v>
      </c>
      <c r="E361" s="29"/>
      <c r="F361" s="47"/>
      <c r="G361" s="29" t="s">
        <v>29</v>
      </c>
      <c r="H361" s="31">
        <v>10.15</v>
      </c>
      <c r="I361" s="32">
        <v>7008</v>
      </c>
      <c r="J361" s="49"/>
      <c r="K361" s="34">
        <f t="shared" si="93"/>
        <v>10.15</v>
      </c>
      <c r="N361" s="36">
        <f t="shared" si="100"/>
        <v>1</v>
      </c>
      <c r="O361" s="36">
        <f t="shared" si="101"/>
        <v>0</v>
      </c>
      <c r="P361" s="36">
        <f t="shared" si="96"/>
        <v>1</v>
      </c>
      <c r="Q361" s="36">
        <f t="shared" si="102"/>
        <v>0</v>
      </c>
      <c r="R361" s="36">
        <f t="shared" si="103"/>
        <v>0</v>
      </c>
    </row>
    <row r="362" spans="1:18" ht="20.100000000000001" customHeight="1">
      <c r="A362" s="29">
        <v>24</v>
      </c>
      <c r="B362" s="29">
        <f t="shared" si="99"/>
        <v>341</v>
      </c>
      <c r="C362" s="29" t="s">
        <v>49</v>
      </c>
      <c r="D362" s="47" t="s">
        <v>391</v>
      </c>
      <c r="E362" s="29"/>
      <c r="F362" s="47"/>
      <c r="G362" s="29" t="s">
        <v>29</v>
      </c>
      <c r="H362" s="31">
        <v>11.4</v>
      </c>
      <c r="I362" s="32">
        <v>6121</v>
      </c>
      <c r="J362" s="49"/>
      <c r="K362" s="34">
        <f t="shared" si="93"/>
        <v>11.4</v>
      </c>
      <c r="N362" s="36">
        <f t="shared" si="100"/>
        <v>1</v>
      </c>
      <c r="O362" s="36">
        <f t="shared" si="101"/>
        <v>0</v>
      </c>
      <c r="P362" s="36">
        <f t="shared" si="96"/>
        <v>1</v>
      </c>
      <c r="Q362" s="36">
        <f t="shared" si="102"/>
        <v>0</v>
      </c>
      <c r="R362" s="36">
        <f t="shared" si="103"/>
        <v>0</v>
      </c>
    </row>
    <row r="363" spans="1:18" ht="20.100000000000001" customHeight="1">
      <c r="A363" s="29">
        <v>25</v>
      </c>
      <c r="B363" s="29">
        <f t="shared" si="99"/>
        <v>342</v>
      </c>
      <c r="C363" s="29" t="s">
        <v>49</v>
      </c>
      <c r="D363" s="47" t="s">
        <v>392</v>
      </c>
      <c r="E363" s="29"/>
      <c r="F363" s="47"/>
      <c r="G363" s="29" t="s">
        <v>29</v>
      </c>
      <c r="H363" s="31">
        <v>6.53</v>
      </c>
      <c r="I363" s="32">
        <v>4077</v>
      </c>
      <c r="J363" s="49"/>
      <c r="K363" s="34">
        <f t="shared" si="93"/>
        <v>6.53</v>
      </c>
      <c r="N363" s="36">
        <f t="shared" si="100"/>
        <v>1</v>
      </c>
      <c r="O363" s="36">
        <f t="shared" si="101"/>
        <v>0</v>
      </c>
      <c r="P363" s="36">
        <f t="shared" si="96"/>
        <v>1</v>
      </c>
      <c r="Q363" s="36">
        <f t="shared" si="102"/>
        <v>0</v>
      </c>
      <c r="R363" s="36">
        <f t="shared" si="103"/>
        <v>0</v>
      </c>
    </row>
    <row r="364" spans="1:18" ht="20.100000000000001" customHeight="1">
      <c r="A364" s="29">
        <v>26</v>
      </c>
      <c r="B364" s="29">
        <f t="shared" si="99"/>
        <v>343</v>
      </c>
      <c r="C364" s="29" t="s">
        <v>2</v>
      </c>
      <c r="D364" s="47" t="s">
        <v>393</v>
      </c>
      <c r="E364" s="29">
        <v>1</v>
      </c>
      <c r="F364" s="47"/>
      <c r="G364" s="29" t="s">
        <v>29</v>
      </c>
      <c r="H364" s="31">
        <v>1.48</v>
      </c>
      <c r="I364" s="32">
        <v>4361</v>
      </c>
      <c r="J364" s="49"/>
      <c r="K364" s="34">
        <f t="shared" si="93"/>
        <v>1.48</v>
      </c>
      <c r="N364" s="36">
        <f>IF(H364&gt;=7,0,1)</f>
        <v>1</v>
      </c>
      <c r="O364" s="36">
        <f t="shared" si="101"/>
        <v>0</v>
      </c>
      <c r="P364" s="36">
        <f t="shared" si="96"/>
        <v>1</v>
      </c>
      <c r="Q364" s="36">
        <f>IF(AND(H364&gt;=14,I364&gt;=8000),1,0)</f>
        <v>0</v>
      </c>
      <c r="R364" s="36">
        <f>IF(AND(H364&lt;7,I364&lt;4000),1,0)</f>
        <v>0</v>
      </c>
    </row>
    <row r="365" spans="1:18" ht="20.100000000000001" customHeight="1">
      <c r="A365" s="29">
        <v>27</v>
      </c>
      <c r="B365" s="29">
        <f t="shared" si="99"/>
        <v>344</v>
      </c>
      <c r="C365" s="29" t="s">
        <v>49</v>
      </c>
      <c r="D365" s="47" t="s">
        <v>394</v>
      </c>
      <c r="E365" s="29"/>
      <c r="F365" s="47"/>
      <c r="G365" s="29" t="s">
        <v>29</v>
      </c>
      <c r="H365" s="31">
        <v>6.73</v>
      </c>
      <c r="I365" s="32">
        <v>6885</v>
      </c>
      <c r="J365" s="49"/>
      <c r="K365" s="34">
        <f t="shared" si="93"/>
        <v>6.73</v>
      </c>
      <c r="N365" s="36">
        <f>IF(H365&gt;=15,0,1)</f>
        <v>1</v>
      </c>
      <c r="O365" s="36">
        <f t="shared" si="101"/>
        <v>0</v>
      </c>
      <c r="P365" s="36">
        <f t="shared" si="96"/>
        <v>1</v>
      </c>
      <c r="Q365" s="36">
        <f>IF(AND(H365&gt;=30,I365&gt;=8000),1,0)</f>
        <v>0</v>
      </c>
      <c r="R365" s="36">
        <f>IF(AND(H365&lt;15,I365&lt;4000),1,0)</f>
        <v>0</v>
      </c>
    </row>
    <row r="366" spans="1:18" ht="20.100000000000001" customHeight="1">
      <c r="A366" s="29">
        <v>28</v>
      </c>
      <c r="B366" s="29">
        <f t="shared" si="99"/>
        <v>345</v>
      </c>
      <c r="C366" s="29" t="s">
        <v>49</v>
      </c>
      <c r="D366" s="47" t="s">
        <v>395</v>
      </c>
      <c r="E366" s="29"/>
      <c r="F366" s="47"/>
      <c r="G366" s="29" t="s">
        <v>29</v>
      </c>
      <c r="H366" s="31">
        <v>4.3899999999999997</v>
      </c>
      <c r="I366" s="32">
        <v>4778</v>
      </c>
      <c r="J366" s="49"/>
      <c r="K366" s="34">
        <f t="shared" si="93"/>
        <v>4.3899999999999997</v>
      </c>
      <c r="N366" s="36">
        <f>IF(H366&gt;=15,0,1)</f>
        <v>1</v>
      </c>
      <c r="O366" s="36">
        <f t="shared" si="101"/>
        <v>0</v>
      </c>
      <c r="P366" s="36">
        <f t="shared" si="96"/>
        <v>1</v>
      </c>
      <c r="Q366" s="36">
        <f>IF(AND(H366&gt;=30,I366&gt;=8000),1,0)</f>
        <v>0</v>
      </c>
      <c r="R366" s="36">
        <f>IF(AND(H366&lt;15,I366&lt;4000),1,0)</f>
        <v>0</v>
      </c>
    </row>
    <row r="367" spans="1:18" ht="20.100000000000001" customHeight="1">
      <c r="A367" s="29">
        <v>29</v>
      </c>
      <c r="B367" s="29">
        <f t="shared" si="99"/>
        <v>346</v>
      </c>
      <c r="C367" s="29" t="s">
        <v>49</v>
      </c>
      <c r="D367" s="47" t="s">
        <v>396</v>
      </c>
      <c r="E367" s="29">
        <v>1</v>
      </c>
      <c r="F367" s="47"/>
      <c r="G367" s="29" t="s">
        <v>29</v>
      </c>
      <c r="H367" s="31">
        <v>6.76</v>
      </c>
      <c r="I367" s="32">
        <v>7368</v>
      </c>
      <c r="J367" s="49"/>
      <c r="K367" s="34">
        <f t="shared" si="93"/>
        <v>6.76</v>
      </c>
      <c r="N367" s="36">
        <f>IF(H367&gt;=15,0,1)</f>
        <v>1</v>
      </c>
      <c r="O367" s="36">
        <f t="shared" si="101"/>
        <v>0</v>
      </c>
      <c r="P367" s="36">
        <f t="shared" si="96"/>
        <v>1</v>
      </c>
      <c r="Q367" s="36">
        <f>IF(AND(H367&gt;=30,I367&gt;=8000),1,0)</f>
        <v>0</v>
      </c>
      <c r="R367" s="36">
        <f>IF(AND(H367&lt;15,I367&lt;4000),1,0)</f>
        <v>0</v>
      </c>
    </row>
    <row r="368" spans="1:18" ht="20.100000000000001" customHeight="1">
      <c r="A368" s="15" t="s">
        <v>397</v>
      </c>
      <c r="B368" s="15"/>
      <c r="C368" s="29"/>
      <c r="D368" s="26" t="s">
        <v>398</v>
      </c>
      <c r="E368" s="15"/>
      <c r="F368" s="26"/>
      <c r="G368" s="26"/>
      <c r="H368" s="23">
        <f>SUM(H369:H384)</f>
        <v>157.72</v>
      </c>
      <c r="I368" s="24">
        <f>SUM(I369:I384)</f>
        <v>84025</v>
      </c>
      <c r="J368" s="33"/>
      <c r="N368" s="28">
        <f>SUM(N369:N384)</f>
        <v>16</v>
      </c>
      <c r="O368" s="28">
        <f>SUM(O369:O384)</f>
        <v>3</v>
      </c>
      <c r="P368" s="28">
        <f>SUM(P369:P384)</f>
        <v>19</v>
      </c>
      <c r="Q368" s="28">
        <f>SUM(Q369:Q384)</f>
        <v>0</v>
      </c>
      <c r="R368" s="28">
        <f>SUM(R369:R384)</f>
        <v>3</v>
      </c>
    </row>
    <row r="369" spans="1:18" ht="20.100000000000001" customHeight="1">
      <c r="A369" s="29">
        <v>1</v>
      </c>
      <c r="B369" s="29">
        <v>347</v>
      </c>
      <c r="C369" s="29" t="s">
        <v>117</v>
      </c>
      <c r="D369" s="30" t="s">
        <v>399</v>
      </c>
      <c r="E369" s="29"/>
      <c r="F369" s="29" t="s">
        <v>29</v>
      </c>
      <c r="G369" s="30"/>
      <c r="H369" s="31">
        <v>7.15</v>
      </c>
      <c r="I369" s="32">
        <v>4692</v>
      </c>
      <c r="J369" s="33"/>
      <c r="K369" s="34">
        <f t="shared" ref="K369:K384" si="104">ROUND(H369,2)</f>
        <v>7.15</v>
      </c>
      <c r="N369" s="36">
        <f>IF(H369&gt;=25,0,1)</f>
        <v>1</v>
      </c>
      <c r="O369" s="36">
        <f>IF(I369&gt;=2500,0,1)</f>
        <v>0</v>
      </c>
      <c r="P369" s="36">
        <f t="shared" ref="P369:P384" si="105">N369+O369</f>
        <v>1</v>
      </c>
      <c r="Q369" s="36">
        <f>IF(AND(H369&gt;=50,I369&gt;=5000),1,0)</f>
        <v>0</v>
      </c>
      <c r="R369" s="36">
        <f>IF(AND(H369&lt;25,I369&lt;2500),1,0)</f>
        <v>0</v>
      </c>
    </row>
    <row r="370" spans="1:18" ht="20.100000000000001" customHeight="1">
      <c r="A370" s="29">
        <v>2</v>
      </c>
      <c r="B370" s="29">
        <f t="shared" ref="B370:B384" si="106">B369+1</f>
        <v>348</v>
      </c>
      <c r="C370" s="29" t="s">
        <v>49</v>
      </c>
      <c r="D370" s="30" t="s">
        <v>400</v>
      </c>
      <c r="E370" s="29"/>
      <c r="F370" s="30"/>
      <c r="G370" s="29" t="s">
        <v>29</v>
      </c>
      <c r="H370" s="31">
        <v>8.36</v>
      </c>
      <c r="I370" s="32">
        <v>5528</v>
      </c>
      <c r="J370" s="33"/>
      <c r="K370" s="34">
        <f t="shared" si="104"/>
        <v>8.36</v>
      </c>
      <c r="N370" s="36">
        <f>IF(H370&gt;=15,0,1)</f>
        <v>1</v>
      </c>
      <c r="O370" s="36">
        <f>IF(I370&gt;=4000,0,1)</f>
        <v>0</v>
      </c>
      <c r="P370" s="36">
        <f t="shared" si="105"/>
        <v>1</v>
      </c>
      <c r="Q370" s="36">
        <f>IF(AND(H370&gt;=30,I370&gt;=8000),1,0)</f>
        <v>0</v>
      </c>
      <c r="R370" s="36">
        <f>IF(AND(H370&lt;15,I370&lt;4000),1,0)</f>
        <v>0</v>
      </c>
    </row>
    <row r="371" spans="1:18" ht="20.100000000000001" customHeight="1">
      <c r="A371" s="29">
        <v>3</v>
      </c>
      <c r="B371" s="29">
        <f t="shared" si="106"/>
        <v>349</v>
      </c>
      <c r="C371" s="29" t="s">
        <v>117</v>
      </c>
      <c r="D371" s="30" t="s">
        <v>401</v>
      </c>
      <c r="E371" s="29"/>
      <c r="F371" s="29" t="s">
        <v>29</v>
      </c>
      <c r="G371" s="30"/>
      <c r="H371" s="31">
        <v>14.86</v>
      </c>
      <c r="I371" s="32">
        <v>8567</v>
      </c>
      <c r="J371" s="33"/>
      <c r="K371" s="34">
        <f t="shared" si="104"/>
        <v>14.86</v>
      </c>
      <c r="N371" s="36">
        <f>IF(H371&gt;=25,0,1)</f>
        <v>1</v>
      </c>
      <c r="O371" s="36">
        <f>IF(I371&gt;=2500,0,1)</f>
        <v>0</v>
      </c>
      <c r="P371" s="36">
        <f t="shared" si="105"/>
        <v>1</v>
      </c>
      <c r="Q371" s="36">
        <f>IF(AND(H371&gt;=50,I371&gt;=5000),1,0)</f>
        <v>0</v>
      </c>
      <c r="R371" s="36">
        <f>IF(AND(H371&lt;25,I371&lt;2500),1,0)</f>
        <v>0</v>
      </c>
    </row>
    <row r="372" spans="1:18" ht="20.100000000000001" customHeight="1">
      <c r="A372" s="29">
        <v>4</v>
      </c>
      <c r="B372" s="29">
        <f t="shared" si="106"/>
        <v>350</v>
      </c>
      <c r="C372" s="29" t="s">
        <v>49</v>
      </c>
      <c r="D372" s="30" t="s">
        <v>402</v>
      </c>
      <c r="E372" s="29"/>
      <c r="F372" s="30"/>
      <c r="G372" s="29" t="s">
        <v>29</v>
      </c>
      <c r="H372" s="31">
        <v>4.99</v>
      </c>
      <c r="I372" s="32">
        <v>4941</v>
      </c>
      <c r="J372" s="33"/>
      <c r="K372" s="34">
        <f t="shared" si="104"/>
        <v>4.99</v>
      </c>
      <c r="N372" s="36">
        <f>IF(H372&gt;=15,0,1)</f>
        <v>1</v>
      </c>
      <c r="O372" s="36">
        <f>IF(I372&gt;=4000,0,1)</f>
        <v>0</v>
      </c>
      <c r="P372" s="36">
        <f t="shared" si="105"/>
        <v>1</v>
      </c>
      <c r="Q372" s="36">
        <f>IF(AND(H372&gt;=30,I372&gt;=8000),1,0)</f>
        <v>0</v>
      </c>
      <c r="R372" s="36">
        <f>IF(AND(H372&lt;15,I372&lt;4000),1,0)</f>
        <v>0</v>
      </c>
    </row>
    <row r="373" spans="1:18" ht="20.100000000000001" customHeight="1">
      <c r="A373" s="29">
        <v>5</v>
      </c>
      <c r="B373" s="29">
        <f t="shared" si="106"/>
        <v>351</v>
      </c>
      <c r="C373" s="29" t="s">
        <v>49</v>
      </c>
      <c r="D373" s="30" t="s">
        <v>403</v>
      </c>
      <c r="E373" s="29">
        <v>1</v>
      </c>
      <c r="F373" s="30"/>
      <c r="G373" s="29" t="s">
        <v>29</v>
      </c>
      <c r="H373" s="31">
        <v>4.6100000000000003</v>
      </c>
      <c r="I373" s="32">
        <v>4955</v>
      </c>
      <c r="J373" s="33"/>
      <c r="K373" s="34">
        <f t="shared" si="104"/>
        <v>4.6100000000000003</v>
      </c>
      <c r="N373" s="36">
        <f>IF(H373&gt;=15,0,1)</f>
        <v>1</v>
      </c>
      <c r="O373" s="36">
        <f>IF(I373&gt;=4000,0,1)</f>
        <v>0</v>
      </c>
      <c r="P373" s="36">
        <f t="shared" si="105"/>
        <v>1</v>
      </c>
      <c r="Q373" s="36">
        <f>IF(AND(H373&gt;=30,I373&gt;=8000),1,0)</f>
        <v>0</v>
      </c>
      <c r="R373" s="36">
        <f>IF(AND(H373&lt;15,I373&lt;4000),1,0)</f>
        <v>0</v>
      </c>
    </row>
    <row r="374" spans="1:18" ht="20.100000000000001" customHeight="1">
      <c r="A374" s="29">
        <v>6</v>
      </c>
      <c r="B374" s="29">
        <f t="shared" si="106"/>
        <v>352</v>
      </c>
      <c r="C374" s="29" t="s">
        <v>2</v>
      </c>
      <c r="D374" s="30" t="s">
        <v>404</v>
      </c>
      <c r="E374" s="29">
        <v>1</v>
      </c>
      <c r="F374" s="30"/>
      <c r="G374" s="29" t="s">
        <v>29</v>
      </c>
      <c r="H374" s="31">
        <v>0.82</v>
      </c>
      <c r="I374" s="32">
        <v>2642</v>
      </c>
      <c r="J374" s="42"/>
      <c r="K374" s="34">
        <f t="shared" si="104"/>
        <v>0.82</v>
      </c>
      <c r="N374" s="36">
        <f>IF(H374&gt;=7,0,1)</f>
        <v>1</v>
      </c>
      <c r="O374" s="36">
        <f>IF(I374&gt;=4000,0,1)</f>
        <v>1</v>
      </c>
      <c r="P374" s="36">
        <f t="shared" si="105"/>
        <v>2</v>
      </c>
      <c r="Q374" s="36">
        <f>IF(AND(H374&gt;=14,I374&gt;=8000),1,0)</f>
        <v>0</v>
      </c>
      <c r="R374" s="36">
        <f>IF(AND(H374&lt;7,I374&lt;4000),1,0)</f>
        <v>1</v>
      </c>
    </row>
    <row r="375" spans="1:18" ht="20.100000000000001" customHeight="1">
      <c r="A375" s="29">
        <v>7</v>
      </c>
      <c r="B375" s="29">
        <f t="shared" si="106"/>
        <v>353</v>
      </c>
      <c r="C375" s="29" t="s">
        <v>49</v>
      </c>
      <c r="D375" s="30" t="s">
        <v>405</v>
      </c>
      <c r="E375" s="29"/>
      <c r="F375" s="30"/>
      <c r="G375" s="29" t="s">
        <v>29</v>
      </c>
      <c r="H375" s="31">
        <v>9.73</v>
      </c>
      <c r="I375" s="32">
        <v>5019</v>
      </c>
      <c r="J375" s="33"/>
      <c r="K375" s="34">
        <f t="shared" si="104"/>
        <v>9.73</v>
      </c>
      <c r="N375" s="36">
        <f>IF(H375&gt;=15,0,1)</f>
        <v>1</v>
      </c>
      <c r="O375" s="36">
        <f>IF(I375&gt;=4000,0,1)</f>
        <v>0</v>
      </c>
      <c r="P375" s="36">
        <f t="shared" si="105"/>
        <v>1</v>
      </c>
      <c r="Q375" s="36">
        <f>IF(AND(H375&gt;=30,I375&gt;=8000),1,0)</f>
        <v>0</v>
      </c>
      <c r="R375" s="36">
        <f>IF(AND(H375&lt;15,I375&lt;4000),1,0)</f>
        <v>0</v>
      </c>
    </row>
    <row r="376" spans="1:18" ht="20.100000000000001" customHeight="1">
      <c r="A376" s="29">
        <v>8</v>
      </c>
      <c r="B376" s="29">
        <f t="shared" si="106"/>
        <v>354</v>
      </c>
      <c r="C376" s="29" t="s">
        <v>117</v>
      </c>
      <c r="D376" s="30" t="s">
        <v>406</v>
      </c>
      <c r="E376" s="29"/>
      <c r="F376" s="29" t="s">
        <v>29</v>
      </c>
      <c r="G376" s="30"/>
      <c r="H376" s="31">
        <v>15.73</v>
      </c>
      <c r="I376" s="32">
        <v>5600</v>
      </c>
      <c r="J376" s="33"/>
      <c r="K376" s="34">
        <f t="shared" si="104"/>
        <v>15.73</v>
      </c>
      <c r="N376" s="36">
        <f>IF(H376&gt;=25,0,1)</f>
        <v>1</v>
      </c>
      <c r="O376" s="36">
        <f>IF(I376&gt;=2500,0,1)</f>
        <v>0</v>
      </c>
      <c r="P376" s="36">
        <f t="shared" si="105"/>
        <v>1</v>
      </c>
      <c r="Q376" s="36">
        <f>IF(AND(H376&gt;=50,I376&gt;=5000),1,0)</f>
        <v>0</v>
      </c>
      <c r="R376" s="36">
        <f>IF(AND(H376&lt;25,I376&lt;2500),1,0)</f>
        <v>0</v>
      </c>
    </row>
    <row r="377" spans="1:18" ht="20.100000000000001" customHeight="1">
      <c r="A377" s="29">
        <v>9</v>
      </c>
      <c r="B377" s="29">
        <f t="shared" si="106"/>
        <v>355</v>
      </c>
      <c r="C377" s="29" t="s">
        <v>49</v>
      </c>
      <c r="D377" s="30" t="s">
        <v>407</v>
      </c>
      <c r="E377" s="29">
        <v>1</v>
      </c>
      <c r="F377" s="30"/>
      <c r="G377" s="29" t="s">
        <v>29</v>
      </c>
      <c r="H377" s="31">
        <v>6.86</v>
      </c>
      <c r="I377" s="32">
        <v>5625</v>
      </c>
      <c r="J377" s="33"/>
      <c r="K377" s="34">
        <f t="shared" si="104"/>
        <v>6.86</v>
      </c>
      <c r="N377" s="36">
        <f>IF(H377&gt;=15,0,1)</f>
        <v>1</v>
      </c>
      <c r="O377" s="36">
        <f>IF(I377&gt;=4000,0,1)</f>
        <v>0</v>
      </c>
      <c r="P377" s="36">
        <f t="shared" si="105"/>
        <v>1</v>
      </c>
      <c r="Q377" s="36">
        <f>IF(AND(H377&gt;=30,I377&gt;=8000),1,0)</f>
        <v>0</v>
      </c>
      <c r="R377" s="36">
        <f>IF(AND(H377&lt;15,I377&lt;4000),1,0)</f>
        <v>0</v>
      </c>
    </row>
    <row r="378" spans="1:18" ht="20.100000000000001" customHeight="1">
      <c r="A378" s="29">
        <v>10</v>
      </c>
      <c r="B378" s="29">
        <f t="shared" si="106"/>
        <v>356</v>
      </c>
      <c r="C378" s="29" t="s">
        <v>49</v>
      </c>
      <c r="D378" s="30" t="s">
        <v>408</v>
      </c>
      <c r="E378" s="29">
        <v>1</v>
      </c>
      <c r="F378" s="30"/>
      <c r="G378" s="29" t="s">
        <v>29</v>
      </c>
      <c r="H378" s="31">
        <v>4.24</v>
      </c>
      <c r="I378" s="32">
        <v>3110</v>
      </c>
      <c r="J378" s="42"/>
      <c r="K378" s="34">
        <f t="shared" si="104"/>
        <v>4.24</v>
      </c>
      <c r="N378" s="36">
        <f>IF(H378&gt;=15,0,1)</f>
        <v>1</v>
      </c>
      <c r="O378" s="36">
        <f>IF(I378&gt;=4000,0,1)</f>
        <v>1</v>
      </c>
      <c r="P378" s="36">
        <f t="shared" si="105"/>
        <v>2</v>
      </c>
      <c r="Q378" s="36">
        <f>IF(AND(H378&gt;=30,I378&gt;=8000),1,0)</f>
        <v>0</v>
      </c>
      <c r="R378" s="36">
        <f>IF(AND(H378&lt;15,I378&lt;4000),1,0)</f>
        <v>1</v>
      </c>
    </row>
    <row r="379" spans="1:18" ht="20.100000000000001" customHeight="1">
      <c r="A379" s="29">
        <v>11</v>
      </c>
      <c r="B379" s="29">
        <f t="shared" si="106"/>
        <v>357</v>
      </c>
      <c r="C379" s="29" t="s">
        <v>49</v>
      </c>
      <c r="D379" s="30" t="s">
        <v>409</v>
      </c>
      <c r="E379" s="29"/>
      <c r="F379" s="30"/>
      <c r="G379" s="29" t="s">
        <v>29</v>
      </c>
      <c r="H379" s="31">
        <v>14.96</v>
      </c>
      <c r="I379" s="32">
        <v>6019</v>
      </c>
      <c r="J379" s="33"/>
      <c r="K379" s="34">
        <f t="shared" si="104"/>
        <v>14.96</v>
      </c>
      <c r="N379" s="36">
        <f>IF(H379&gt;=15,0,1)</f>
        <v>1</v>
      </c>
      <c r="O379" s="36">
        <f>IF(I379&gt;=4000,0,1)</f>
        <v>0</v>
      </c>
      <c r="P379" s="36">
        <f t="shared" si="105"/>
        <v>1</v>
      </c>
      <c r="Q379" s="36">
        <f>IF(AND(H379&gt;=30,I379&gt;=8000),1,0)</f>
        <v>0</v>
      </c>
      <c r="R379" s="36">
        <f>IF(AND(H379&lt;15,I379&lt;4000),1,0)</f>
        <v>0</v>
      </c>
    </row>
    <row r="380" spans="1:18" ht="20.100000000000001" customHeight="1">
      <c r="A380" s="29">
        <v>12</v>
      </c>
      <c r="B380" s="29">
        <f t="shared" si="106"/>
        <v>358</v>
      </c>
      <c r="C380" s="29" t="s">
        <v>117</v>
      </c>
      <c r="D380" s="30" t="s">
        <v>410</v>
      </c>
      <c r="E380" s="29"/>
      <c r="F380" s="29" t="s">
        <v>29</v>
      </c>
      <c r="G380" s="30"/>
      <c r="H380" s="31">
        <v>19.8</v>
      </c>
      <c r="I380" s="32">
        <v>6856</v>
      </c>
      <c r="J380" s="33"/>
      <c r="K380" s="34">
        <f t="shared" si="104"/>
        <v>19.8</v>
      </c>
      <c r="N380" s="36">
        <f>IF(H380&gt;=25,0,1)</f>
        <v>1</v>
      </c>
      <c r="O380" s="36">
        <f>IF(I380&gt;=2500,0,1)</f>
        <v>0</v>
      </c>
      <c r="P380" s="36">
        <f t="shared" si="105"/>
        <v>1</v>
      </c>
      <c r="Q380" s="36">
        <f>IF(AND(H380&gt;=50,I380&gt;=5000),1,0)</f>
        <v>0</v>
      </c>
      <c r="R380" s="36">
        <f>IF(AND(H380&lt;25,I380&lt;2500),1,0)</f>
        <v>0</v>
      </c>
    </row>
    <row r="381" spans="1:18" ht="20.100000000000001" customHeight="1">
      <c r="A381" s="29">
        <v>13</v>
      </c>
      <c r="B381" s="29">
        <f t="shared" si="106"/>
        <v>359</v>
      </c>
      <c r="C381" s="29" t="s">
        <v>49</v>
      </c>
      <c r="D381" s="30" t="s">
        <v>411</v>
      </c>
      <c r="E381" s="29">
        <v>1</v>
      </c>
      <c r="F381" s="30"/>
      <c r="G381" s="29" t="s">
        <v>29</v>
      </c>
      <c r="H381" s="31">
        <v>6.74</v>
      </c>
      <c r="I381" s="32">
        <v>3027</v>
      </c>
      <c r="J381" s="42"/>
      <c r="K381" s="34">
        <f t="shared" si="104"/>
        <v>6.74</v>
      </c>
      <c r="N381" s="36">
        <f>IF(H381&gt;=15,0,1)</f>
        <v>1</v>
      </c>
      <c r="O381" s="36">
        <f>IF(I381&gt;=4000,0,1)</f>
        <v>1</v>
      </c>
      <c r="P381" s="36">
        <f t="shared" si="105"/>
        <v>2</v>
      </c>
      <c r="Q381" s="36">
        <f>IF(AND(H381&gt;=30,I381&gt;=8000),1,0)</f>
        <v>0</v>
      </c>
      <c r="R381" s="36">
        <f>IF(AND(H381&lt;15,I381&lt;4000),1,0)</f>
        <v>1</v>
      </c>
    </row>
    <row r="382" spans="1:18" ht="20.100000000000001" customHeight="1">
      <c r="A382" s="29">
        <v>14</v>
      </c>
      <c r="B382" s="29">
        <f t="shared" si="106"/>
        <v>360</v>
      </c>
      <c r="C382" s="29" t="s">
        <v>49</v>
      </c>
      <c r="D382" s="30" t="s">
        <v>412</v>
      </c>
      <c r="E382" s="29">
        <v>1</v>
      </c>
      <c r="F382" s="30"/>
      <c r="G382" s="29" t="s">
        <v>29</v>
      </c>
      <c r="H382" s="31">
        <v>6.84</v>
      </c>
      <c r="I382" s="32">
        <v>4912</v>
      </c>
      <c r="J382" s="33"/>
      <c r="K382" s="34">
        <f t="shared" si="104"/>
        <v>6.84</v>
      </c>
      <c r="N382" s="36">
        <f>IF(H382&gt;=15,0,1)</f>
        <v>1</v>
      </c>
      <c r="O382" s="36">
        <f>IF(I382&gt;=4000,0,1)</f>
        <v>0</v>
      </c>
      <c r="P382" s="36">
        <f t="shared" si="105"/>
        <v>1</v>
      </c>
      <c r="Q382" s="36">
        <f>IF(AND(H382&gt;=30,I382&gt;=8000),1,0)</f>
        <v>0</v>
      </c>
      <c r="R382" s="36">
        <f>IF(AND(H382&lt;15,I382&lt;4000),1,0)</f>
        <v>0</v>
      </c>
    </row>
    <row r="383" spans="1:18" ht="20.100000000000001" customHeight="1">
      <c r="A383" s="29">
        <v>15</v>
      </c>
      <c r="B383" s="29">
        <f t="shared" si="106"/>
        <v>361</v>
      </c>
      <c r="C383" s="29" t="s">
        <v>117</v>
      </c>
      <c r="D383" s="30" t="s">
        <v>413</v>
      </c>
      <c r="E383" s="29"/>
      <c r="F383" s="29" t="s">
        <v>29</v>
      </c>
      <c r="G383" s="30"/>
      <c r="H383" s="31">
        <v>22.84</v>
      </c>
      <c r="I383" s="32">
        <v>8757</v>
      </c>
      <c r="J383" s="33"/>
      <c r="K383" s="34">
        <f t="shared" si="104"/>
        <v>22.84</v>
      </c>
      <c r="N383" s="36">
        <f>IF(H383&gt;=25,0,1)</f>
        <v>1</v>
      </c>
      <c r="O383" s="36">
        <f>IF(I383&gt;=2500,0,1)</f>
        <v>0</v>
      </c>
      <c r="P383" s="36">
        <f t="shared" si="105"/>
        <v>1</v>
      </c>
      <c r="Q383" s="36">
        <f>IF(AND(H383&gt;=50,I383&gt;=5000),1,0)</f>
        <v>0</v>
      </c>
      <c r="R383" s="36">
        <f>IF(AND(H383&lt;25,I383&lt;2500),1,0)</f>
        <v>0</v>
      </c>
    </row>
    <row r="384" spans="1:18" ht="20.100000000000001" customHeight="1">
      <c r="A384" s="29">
        <v>16</v>
      </c>
      <c r="B384" s="29">
        <f t="shared" si="106"/>
        <v>362</v>
      </c>
      <c r="C384" s="29" t="s">
        <v>117</v>
      </c>
      <c r="D384" s="30" t="s">
        <v>414</v>
      </c>
      <c r="E384" s="29"/>
      <c r="F384" s="29" t="s">
        <v>29</v>
      </c>
      <c r="G384" s="30"/>
      <c r="H384" s="31">
        <v>9.19</v>
      </c>
      <c r="I384" s="32">
        <v>3775</v>
      </c>
      <c r="J384" s="33"/>
      <c r="K384" s="34">
        <f t="shared" si="104"/>
        <v>9.19</v>
      </c>
      <c r="N384" s="36">
        <f>IF(H384&gt;=25,0,1)</f>
        <v>1</v>
      </c>
      <c r="O384" s="36">
        <f>IF(I384&gt;=2500,0,1)</f>
        <v>0</v>
      </c>
      <c r="P384" s="36">
        <f t="shared" si="105"/>
        <v>1</v>
      </c>
      <c r="Q384" s="36">
        <f>IF(AND(H384&gt;=50,I384&gt;=5000),1,0)</f>
        <v>0</v>
      </c>
      <c r="R384" s="36">
        <f>IF(AND(H384&lt;25,I384&lt;2500),1,0)</f>
        <v>0</v>
      </c>
    </row>
    <row r="385" spans="1:18" ht="20.100000000000001" customHeight="1">
      <c r="A385" s="15" t="s">
        <v>415</v>
      </c>
      <c r="B385" s="15"/>
      <c r="C385" s="29"/>
      <c r="D385" s="26" t="s">
        <v>416</v>
      </c>
      <c r="E385" s="15"/>
      <c r="F385" s="26"/>
      <c r="G385" s="26"/>
      <c r="H385" s="23">
        <f>SUM(H386:H421)</f>
        <v>290.05</v>
      </c>
      <c r="I385" s="24">
        <f>SUM(I386:I421)</f>
        <v>197301</v>
      </c>
      <c r="J385" s="33"/>
      <c r="N385" s="28">
        <f>SUM(N386:N421)</f>
        <v>33</v>
      </c>
      <c r="O385" s="28">
        <f>SUM(O386:O421)</f>
        <v>1</v>
      </c>
      <c r="P385" s="28">
        <f>SUM(P386:P421)</f>
        <v>34</v>
      </c>
      <c r="Q385" s="28">
        <f>SUM(Q386:Q421)</f>
        <v>0</v>
      </c>
      <c r="R385" s="28">
        <f>SUM(R386:R421)</f>
        <v>1</v>
      </c>
    </row>
    <row r="386" spans="1:18" ht="20.100000000000001" customHeight="1">
      <c r="A386" s="29">
        <v>1</v>
      </c>
      <c r="B386" s="29">
        <v>363</v>
      </c>
      <c r="C386" s="29" t="s">
        <v>49</v>
      </c>
      <c r="D386" s="30" t="s">
        <v>417</v>
      </c>
      <c r="E386" s="29"/>
      <c r="F386" s="30"/>
      <c r="G386" s="29" t="s">
        <v>29</v>
      </c>
      <c r="H386" s="31">
        <v>4.76</v>
      </c>
      <c r="I386" s="32">
        <v>4123</v>
      </c>
      <c r="J386" s="33"/>
      <c r="K386" s="34">
        <f t="shared" ref="K386:K421" si="107">ROUND(H386,2)</f>
        <v>4.76</v>
      </c>
      <c r="N386" s="36">
        <f t="shared" ref="N386:N407" si="108">IF(H386&gt;=15,0,1)</f>
        <v>1</v>
      </c>
      <c r="O386" s="36">
        <f t="shared" ref="O386:O407" si="109">IF(I386&gt;=4000,0,1)</f>
        <v>0</v>
      </c>
      <c r="P386" s="36">
        <f t="shared" ref="P386:P421" si="110">N386+O386</f>
        <v>1</v>
      </c>
      <c r="Q386" s="36">
        <f t="shared" ref="Q386:Q407" si="111">IF(AND(H386&gt;=30,I386&gt;=8000),1,0)</f>
        <v>0</v>
      </c>
      <c r="R386" s="36">
        <f t="shared" ref="R386:R407" si="112">IF(AND(H386&lt;15,I386&lt;4000),1,0)</f>
        <v>0</v>
      </c>
    </row>
    <row r="387" spans="1:18" ht="20.100000000000001" customHeight="1">
      <c r="A387" s="29">
        <v>2</v>
      </c>
      <c r="B387" s="29">
        <f t="shared" ref="B387:B421" si="113">B386+1</f>
        <v>364</v>
      </c>
      <c r="C387" s="29" t="s">
        <v>49</v>
      </c>
      <c r="D387" s="30" t="s">
        <v>418</v>
      </c>
      <c r="E387" s="29"/>
      <c r="F387" s="30"/>
      <c r="G387" s="29" t="s">
        <v>29</v>
      </c>
      <c r="H387" s="31">
        <v>8.2799999999999994</v>
      </c>
      <c r="I387" s="32">
        <v>6809</v>
      </c>
      <c r="J387" s="33"/>
      <c r="K387" s="34">
        <f t="shared" si="107"/>
        <v>8.2799999999999994</v>
      </c>
      <c r="N387" s="36">
        <f t="shared" si="108"/>
        <v>1</v>
      </c>
      <c r="O387" s="36">
        <f t="shared" si="109"/>
        <v>0</v>
      </c>
      <c r="P387" s="36">
        <f t="shared" si="110"/>
        <v>1</v>
      </c>
      <c r="Q387" s="36">
        <f t="shared" si="111"/>
        <v>0</v>
      </c>
      <c r="R387" s="36">
        <f t="shared" si="112"/>
        <v>0</v>
      </c>
    </row>
    <row r="388" spans="1:18" ht="20.100000000000001" customHeight="1">
      <c r="A388" s="29">
        <v>3</v>
      </c>
      <c r="B388" s="29">
        <f t="shared" si="113"/>
        <v>365</v>
      </c>
      <c r="C388" s="29" t="s">
        <v>49</v>
      </c>
      <c r="D388" s="30" t="s">
        <v>419</v>
      </c>
      <c r="E388" s="29"/>
      <c r="F388" s="30"/>
      <c r="G388" s="29" t="s">
        <v>29</v>
      </c>
      <c r="H388" s="31">
        <v>4.7300000000000004</v>
      </c>
      <c r="I388" s="32">
        <v>5376</v>
      </c>
      <c r="J388" s="33"/>
      <c r="K388" s="34">
        <f t="shared" si="107"/>
        <v>4.7300000000000004</v>
      </c>
      <c r="N388" s="36">
        <f t="shared" si="108"/>
        <v>1</v>
      </c>
      <c r="O388" s="36">
        <f t="shared" si="109"/>
        <v>0</v>
      </c>
      <c r="P388" s="36">
        <f t="shared" si="110"/>
        <v>1</v>
      </c>
      <c r="Q388" s="36">
        <f t="shared" si="111"/>
        <v>0</v>
      </c>
      <c r="R388" s="36">
        <f t="shared" si="112"/>
        <v>0</v>
      </c>
    </row>
    <row r="389" spans="1:18" ht="20.100000000000001" customHeight="1">
      <c r="A389" s="29">
        <v>4</v>
      </c>
      <c r="B389" s="29">
        <f t="shared" si="113"/>
        <v>366</v>
      </c>
      <c r="C389" s="29" t="s">
        <v>49</v>
      </c>
      <c r="D389" s="30" t="s">
        <v>420</v>
      </c>
      <c r="E389" s="29"/>
      <c r="F389" s="30"/>
      <c r="G389" s="29" t="s">
        <v>29</v>
      </c>
      <c r="H389" s="31">
        <v>7.11</v>
      </c>
      <c r="I389" s="32">
        <v>4261</v>
      </c>
      <c r="J389" s="33"/>
      <c r="K389" s="34">
        <f t="shared" si="107"/>
        <v>7.11</v>
      </c>
      <c r="N389" s="36">
        <f t="shared" si="108"/>
        <v>1</v>
      </c>
      <c r="O389" s="36">
        <f t="shared" si="109"/>
        <v>0</v>
      </c>
      <c r="P389" s="36">
        <f t="shared" si="110"/>
        <v>1</v>
      </c>
      <c r="Q389" s="36">
        <f t="shared" si="111"/>
        <v>0</v>
      </c>
      <c r="R389" s="36">
        <f t="shared" si="112"/>
        <v>0</v>
      </c>
    </row>
    <row r="390" spans="1:18" ht="20.100000000000001" customHeight="1">
      <c r="A390" s="29">
        <v>5</v>
      </c>
      <c r="B390" s="29">
        <f t="shared" si="113"/>
        <v>367</v>
      </c>
      <c r="C390" s="29" t="s">
        <v>49</v>
      </c>
      <c r="D390" s="30" t="s">
        <v>421</v>
      </c>
      <c r="E390" s="29"/>
      <c r="F390" s="30"/>
      <c r="G390" s="29" t="s">
        <v>29</v>
      </c>
      <c r="H390" s="31">
        <v>6.66</v>
      </c>
      <c r="I390" s="32">
        <v>4532</v>
      </c>
      <c r="J390" s="33"/>
      <c r="K390" s="34">
        <f t="shared" si="107"/>
        <v>6.66</v>
      </c>
      <c r="N390" s="36">
        <f t="shared" si="108"/>
        <v>1</v>
      </c>
      <c r="O390" s="36">
        <f t="shared" si="109"/>
        <v>0</v>
      </c>
      <c r="P390" s="36">
        <f t="shared" si="110"/>
        <v>1</v>
      </c>
      <c r="Q390" s="36">
        <f t="shared" si="111"/>
        <v>0</v>
      </c>
      <c r="R390" s="36">
        <f t="shared" si="112"/>
        <v>0</v>
      </c>
    </row>
    <row r="391" spans="1:18" ht="20.100000000000001" customHeight="1">
      <c r="A391" s="29">
        <v>6</v>
      </c>
      <c r="B391" s="29">
        <f t="shared" si="113"/>
        <v>368</v>
      </c>
      <c r="C391" s="29" t="s">
        <v>49</v>
      </c>
      <c r="D391" s="30" t="s">
        <v>422</v>
      </c>
      <c r="E391" s="29">
        <v>1</v>
      </c>
      <c r="F391" s="30"/>
      <c r="G391" s="29" t="s">
        <v>29</v>
      </c>
      <c r="H391" s="31">
        <v>3.49</v>
      </c>
      <c r="I391" s="32">
        <v>4567</v>
      </c>
      <c r="J391" s="33"/>
      <c r="K391" s="34">
        <f t="shared" si="107"/>
        <v>3.49</v>
      </c>
      <c r="N391" s="36">
        <f t="shared" si="108"/>
        <v>1</v>
      </c>
      <c r="O391" s="36">
        <f t="shared" si="109"/>
        <v>0</v>
      </c>
      <c r="P391" s="36">
        <f t="shared" si="110"/>
        <v>1</v>
      </c>
      <c r="Q391" s="36">
        <f t="shared" si="111"/>
        <v>0</v>
      </c>
      <c r="R391" s="36">
        <f t="shared" si="112"/>
        <v>0</v>
      </c>
    </row>
    <row r="392" spans="1:18" ht="20.100000000000001" customHeight="1">
      <c r="A392" s="29">
        <v>7</v>
      </c>
      <c r="B392" s="29">
        <f t="shared" si="113"/>
        <v>369</v>
      </c>
      <c r="C392" s="29" t="s">
        <v>49</v>
      </c>
      <c r="D392" s="30" t="s">
        <v>423</v>
      </c>
      <c r="E392" s="29">
        <v>1</v>
      </c>
      <c r="F392" s="30"/>
      <c r="G392" s="29" t="s">
        <v>29</v>
      </c>
      <c r="H392" s="31">
        <v>3.21</v>
      </c>
      <c r="I392" s="32">
        <v>3491</v>
      </c>
      <c r="J392" s="42"/>
      <c r="K392" s="34">
        <f t="shared" si="107"/>
        <v>3.21</v>
      </c>
      <c r="N392" s="36">
        <f t="shared" si="108"/>
        <v>1</v>
      </c>
      <c r="O392" s="36">
        <f t="shared" si="109"/>
        <v>1</v>
      </c>
      <c r="P392" s="36">
        <f t="shared" si="110"/>
        <v>2</v>
      </c>
      <c r="Q392" s="36">
        <f t="shared" si="111"/>
        <v>0</v>
      </c>
      <c r="R392" s="36">
        <f t="shared" si="112"/>
        <v>1</v>
      </c>
    </row>
    <row r="393" spans="1:18" ht="20.100000000000001" customHeight="1">
      <c r="A393" s="29">
        <v>8</v>
      </c>
      <c r="B393" s="29">
        <f t="shared" si="113"/>
        <v>370</v>
      </c>
      <c r="C393" s="29" t="s">
        <v>49</v>
      </c>
      <c r="D393" s="30" t="s">
        <v>424</v>
      </c>
      <c r="E393" s="29"/>
      <c r="F393" s="30"/>
      <c r="G393" s="29" t="s">
        <v>29</v>
      </c>
      <c r="H393" s="31">
        <v>6.75</v>
      </c>
      <c r="I393" s="32">
        <v>8075</v>
      </c>
      <c r="J393" s="33"/>
      <c r="K393" s="34">
        <f t="shared" si="107"/>
        <v>6.75</v>
      </c>
      <c r="N393" s="36">
        <f t="shared" si="108"/>
        <v>1</v>
      </c>
      <c r="O393" s="36">
        <f t="shared" si="109"/>
        <v>0</v>
      </c>
      <c r="P393" s="36">
        <f t="shared" si="110"/>
        <v>1</v>
      </c>
      <c r="Q393" s="36">
        <f t="shared" si="111"/>
        <v>0</v>
      </c>
      <c r="R393" s="36">
        <f t="shared" si="112"/>
        <v>0</v>
      </c>
    </row>
    <row r="394" spans="1:18" ht="20.100000000000001" customHeight="1">
      <c r="A394" s="29">
        <v>9</v>
      </c>
      <c r="B394" s="29">
        <f t="shared" si="113"/>
        <v>371</v>
      </c>
      <c r="C394" s="29" t="s">
        <v>49</v>
      </c>
      <c r="D394" s="30" t="s">
        <v>425</v>
      </c>
      <c r="E394" s="29"/>
      <c r="F394" s="30"/>
      <c r="G394" s="29" t="s">
        <v>29</v>
      </c>
      <c r="H394" s="31">
        <v>10.91</v>
      </c>
      <c r="I394" s="32">
        <v>8556</v>
      </c>
      <c r="J394" s="33"/>
      <c r="K394" s="34">
        <f t="shared" si="107"/>
        <v>10.91</v>
      </c>
      <c r="N394" s="36">
        <f t="shared" si="108"/>
        <v>1</v>
      </c>
      <c r="O394" s="36">
        <f t="shared" si="109"/>
        <v>0</v>
      </c>
      <c r="P394" s="36">
        <f t="shared" si="110"/>
        <v>1</v>
      </c>
      <c r="Q394" s="36">
        <f t="shared" si="111"/>
        <v>0</v>
      </c>
      <c r="R394" s="36">
        <f t="shared" si="112"/>
        <v>0</v>
      </c>
    </row>
    <row r="395" spans="1:18" ht="20.100000000000001" customHeight="1">
      <c r="A395" s="29">
        <v>10</v>
      </c>
      <c r="B395" s="29">
        <f t="shared" si="113"/>
        <v>372</v>
      </c>
      <c r="C395" s="29" t="s">
        <v>49</v>
      </c>
      <c r="D395" s="30" t="s">
        <v>426</v>
      </c>
      <c r="E395" s="29"/>
      <c r="F395" s="30"/>
      <c r="G395" s="29" t="s">
        <v>29</v>
      </c>
      <c r="H395" s="31">
        <v>5.74</v>
      </c>
      <c r="I395" s="32">
        <v>6221</v>
      </c>
      <c r="J395" s="33"/>
      <c r="K395" s="34">
        <f t="shared" si="107"/>
        <v>5.74</v>
      </c>
      <c r="N395" s="36">
        <f t="shared" si="108"/>
        <v>1</v>
      </c>
      <c r="O395" s="36">
        <f t="shared" si="109"/>
        <v>0</v>
      </c>
      <c r="P395" s="36">
        <f t="shared" si="110"/>
        <v>1</v>
      </c>
      <c r="Q395" s="36">
        <f t="shared" si="111"/>
        <v>0</v>
      </c>
      <c r="R395" s="36">
        <f t="shared" si="112"/>
        <v>0</v>
      </c>
    </row>
    <row r="396" spans="1:18" ht="20.100000000000001" customHeight="1">
      <c r="A396" s="29">
        <v>11</v>
      </c>
      <c r="B396" s="29">
        <f t="shared" si="113"/>
        <v>373</v>
      </c>
      <c r="C396" s="29" t="s">
        <v>49</v>
      </c>
      <c r="D396" s="30" t="s">
        <v>427</v>
      </c>
      <c r="E396" s="29"/>
      <c r="F396" s="30"/>
      <c r="G396" s="29" t="s">
        <v>29</v>
      </c>
      <c r="H396" s="31">
        <v>7.43</v>
      </c>
      <c r="I396" s="32">
        <v>7380</v>
      </c>
      <c r="J396" s="33"/>
      <c r="K396" s="34">
        <f t="shared" si="107"/>
        <v>7.43</v>
      </c>
      <c r="N396" s="36">
        <f t="shared" si="108"/>
        <v>1</v>
      </c>
      <c r="O396" s="36">
        <f t="shared" si="109"/>
        <v>0</v>
      </c>
      <c r="P396" s="36">
        <f t="shared" si="110"/>
        <v>1</v>
      </c>
      <c r="Q396" s="36">
        <f t="shared" si="111"/>
        <v>0</v>
      </c>
      <c r="R396" s="36">
        <f t="shared" si="112"/>
        <v>0</v>
      </c>
    </row>
    <row r="397" spans="1:18" ht="20.100000000000001" customHeight="1">
      <c r="A397" s="29">
        <v>12</v>
      </c>
      <c r="B397" s="29">
        <f t="shared" si="113"/>
        <v>374</v>
      </c>
      <c r="C397" s="29" t="s">
        <v>49</v>
      </c>
      <c r="D397" s="30" t="s">
        <v>428</v>
      </c>
      <c r="E397" s="29"/>
      <c r="F397" s="30"/>
      <c r="G397" s="29" t="s">
        <v>29</v>
      </c>
      <c r="H397" s="31">
        <v>6.79</v>
      </c>
      <c r="I397" s="32">
        <v>4727</v>
      </c>
      <c r="J397" s="33"/>
      <c r="K397" s="34">
        <f t="shared" si="107"/>
        <v>6.79</v>
      </c>
      <c r="N397" s="36">
        <f t="shared" si="108"/>
        <v>1</v>
      </c>
      <c r="O397" s="36">
        <f t="shared" si="109"/>
        <v>0</v>
      </c>
      <c r="P397" s="36">
        <f t="shared" si="110"/>
        <v>1</v>
      </c>
      <c r="Q397" s="36">
        <f t="shared" si="111"/>
        <v>0</v>
      </c>
      <c r="R397" s="36">
        <f t="shared" si="112"/>
        <v>0</v>
      </c>
    </row>
    <row r="398" spans="1:18" ht="20.100000000000001" customHeight="1">
      <c r="A398" s="29">
        <v>13</v>
      </c>
      <c r="B398" s="29">
        <f t="shared" si="113"/>
        <v>375</v>
      </c>
      <c r="C398" s="29" t="s">
        <v>49</v>
      </c>
      <c r="D398" s="30" t="s">
        <v>429</v>
      </c>
      <c r="E398" s="29"/>
      <c r="F398" s="30"/>
      <c r="G398" s="29" t="s">
        <v>29</v>
      </c>
      <c r="H398" s="31">
        <v>3.28</v>
      </c>
      <c r="I398" s="32">
        <v>4122</v>
      </c>
      <c r="J398" s="33"/>
      <c r="K398" s="34">
        <f t="shared" si="107"/>
        <v>3.28</v>
      </c>
      <c r="N398" s="36">
        <f t="shared" si="108"/>
        <v>1</v>
      </c>
      <c r="O398" s="36">
        <f t="shared" si="109"/>
        <v>0</v>
      </c>
      <c r="P398" s="36">
        <f t="shared" si="110"/>
        <v>1</v>
      </c>
      <c r="Q398" s="36">
        <f t="shared" si="111"/>
        <v>0</v>
      </c>
      <c r="R398" s="36">
        <f t="shared" si="112"/>
        <v>0</v>
      </c>
    </row>
    <row r="399" spans="1:18" ht="20.100000000000001" customHeight="1">
      <c r="A399" s="29">
        <v>14</v>
      </c>
      <c r="B399" s="29">
        <f t="shared" si="113"/>
        <v>376</v>
      </c>
      <c r="C399" s="29" t="s">
        <v>49</v>
      </c>
      <c r="D399" s="30" t="s">
        <v>430</v>
      </c>
      <c r="E399" s="29"/>
      <c r="F399" s="30"/>
      <c r="G399" s="29" t="s">
        <v>29</v>
      </c>
      <c r="H399" s="31">
        <v>5.7</v>
      </c>
      <c r="I399" s="32">
        <v>4182</v>
      </c>
      <c r="J399" s="33"/>
      <c r="K399" s="34">
        <f t="shared" si="107"/>
        <v>5.7</v>
      </c>
      <c r="N399" s="36">
        <f t="shared" si="108"/>
        <v>1</v>
      </c>
      <c r="O399" s="36">
        <f t="shared" si="109"/>
        <v>0</v>
      </c>
      <c r="P399" s="36">
        <f t="shared" si="110"/>
        <v>1</v>
      </c>
      <c r="Q399" s="36">
        <f t="shared" si="111"/>
        <v>0</v>
      </c>
      <c r="R399" s="36">
        <f t="shared" si="112"/>
        <v>0</v>
      </c>
    </row>
    <row r="400" spans="1:18" ht="20.100000000000001" customHeight="1">
      <c r="A400" s="29">
        <v>15</v>
      </c>
      <c r="B400" s="29">
        <f t="shared" si="113"/>
        <v>377</v>
      </c>
      <c r="C400" s="29" t="s">
        <v>49</v>
      </c>
      <c r="D400" s="30" t="s">
        <v>431</v>
      </c>
      <c r="E400" s="29"/>
      <c r="F400" s="30"/>
      <c r="G400" s="29" t="s">
        <v>29</v>
      </c>
      <c r="H400" s="31">
        <v>9.06</v>
      </c>
      <c r="I400" s="32">
        <v>5709</v>
      </c>
      <c r="J400" s="33"/>
      <c r="K400" s="34">
        <f t="shared" si="107"/>
        <v>9.06</v>
      </c>
      <c r="N400" s="36">
        <f t="shared" si="108"/>
        <v>1</v>
      </c>
      <c r="O400" s="36">
        <f t="shared" si="109"/>
        <v>0</v>
      </c>
      <c r="P400" s="36">
        <f t="shared" si="110"/>
        <v>1</v>
      </c>
      <c r="Q400" s="36">
        <f t="shared" si="111"/>
        <v>0</v>
      </c>
      <c r="R400" s="36">
        <f t="shared" si="112"/>
        <v>0</v>
      </c>
    </row>
    <row r="401" spans="1:18" ht="20.100000000000001" customHeight="1">
      <c r="A401" s="29">
        <v>16</v>
      </c>
      <c r="B401" s="29">
        <f t="shared" si="113"/>
        <v>378</v>
      </c>
      <c r="C401" s="29" t="s">
        <v>49</v>
      </c>
      <c r="D401" s="30" t="s">
        <v>432</v>
      </c>
      <c r="E401" s="29"/>
      <c r="F401" s="30"/>
      <c r="G401" s="29" t="s">
        <v>29</v>
      </c>
      <c r="H401" s="31">
        <v>9.4700000000000006</v>
      </c>
      <c r="I401" s="32">
        <v>5753</v>
      </c>
      <c r="J401" s="33"/>
      <c r="K401" s="34">
        <f t="shared" si="107"/>
        <v>9.4700000000000006</v>
      </c>
      <c r="N401" s="36">
        <f t="shared" si="108"/>
        <v>1</v>
      </c>
      <c r="O401" s="36">
        <f t="shared" si="109"/>
        <v>0</v>
      </c>
      <c r="P401" s="36">
        <f t="shared" si="110"/>
        <v>1</v>
      </c>
      <c r="Q401" s="36">
        <f t="shared" si="111"/>
        <v>0</v>
      </c>
      <c r="R401" s="36">
        <f t="shared" si="112"/>
        <v>0</v>
      </c>
    </row>
    <row r="402" spans="1:18" ht="20.100000000000001" customHeight="1">
      <c r="A402" s="29">
        <v>17</v>
      </c>
      <c r="B402" s="29">
        <f t="shared" si="113"/>
        <v>379</v>
      </c>
      <c r="C402" s="29" t="s">
        <v>49</v>
      </c>
      <c r="D402" s="30" t="s">
        <v>433</v>
      </c>
      <c r="E402" s="29"/>
      <c r="F402" s="30"/>
      <c r="G402" s="29" t="s">
        <v>29</v>
      </c>
      <c r="H402" s="31">
        <v>6.65</v>
      </c>
      <c r="I402" s="32">
        <v>4118</v>
      </c>
      <c r="J402" s="33"/>
      <c r="K402" s="34">
        <f t="shared" si="107"/>
        <v>6.65</v>
      </c>
      <c r="N402" s="36">
        <f t="shared" si="108"/>
        <v>1</v>
      </c>
      <c r="O402" s="36">
        <f t="shared" si="109"/>
        <v>0</v>
      </c>
      <c r="P402" s="36">
        <f t="shared" si="110"/>
        <v>1</v>
      </c>
      <c r="Q402" s="36">
        <f t="shared" si="111"/>
        <v>0</v>
      </c>
      <c r="R402" s="36">
        <f t="shared" si="112"/>
        <v>0</v>
      </c>
    </row>
    <row r="403" spans="1:18" ht="20.100000000000001" customHeight="1">
      <c r="A403" s="29">
        <v>18</v>
      </c>
      <c r="B403" s="29">
        <f t="shared" si="113"/>
        <v>380</v>
      </c>
      <c r="C403" s="29" t="s">
        <v>49</v>
      </c>
      <c r="D403" s="30" t="s">
        <v>434</v>
      </c>
      <c r="E403" s="29"/>
      <c r="F403" s="30"/>
      <c r="G403" s="29" t="s">
        <v>29</v>
      </c>
      <c r="H403" s="31">
        <v>6.68</v>
      </c>
      <c r="I403" s="32">
        <v>5822</v>
      </c>
      <c r="J403" s="33"/>
      <c r="K403" s="34">
        <f t="shared" si="107"/>
        <v>6.68</v>
      </c>
      <c r="N403" s="36">
        <f t="shared" si="108"/>
        <v>1</v>
      </c>
      <c r="O403" s="36">
        <f t="shared" si="109"/>
        <v>0</v>
      </c>
      <c r="P403" s="36">
        <f t="shared" si="110"/>
        <v>1</v>
      </c>
      <c r="Q403" s="36">
        <f t="shared" si="111"/>
        <v>0</v>
      </c>
      <c r="R403" s="36">
        <f t="shared" si="112"/>
        <v>0</v>
      </c>
    </row>
    <row r="404" spans="1:18" ht="20.100000000000001" customHeight="1">
      <c r="A404" s="29">
        <v>19</v>
      </c>
      <c r="B404" s="29">
        <f t="shared" si="113"/>
        <v>381</v>
      </c>
      <c r="C404" s="29" t="s">
        <v>49</v>
      </c>
      <c r="D404" s="30" t="s">
        <v>435</v>
      </c>
      <c r="E404" s="29"/>
      <c r="F404" s="30"/>
      <c r="G404" s="29" t="s">
        <v>29</v>
      </c>
      <c r="H404" s="31">
        <v>7.12</v>
      </c>
      <c r="I404" s="32">
        <v>5541</v>
      </c>
      <c r="J404" s="33"/>
      <c r="K404" s="34">
        <f t="shared" si="107"/>
        <v>7.12</v>
      </c>
      <c r="N404" s="36">
        <f t="shared" si="108"/>
        <v>1</v>
      </c>
      <c r="O404" s="36">
        <f t="shared" si="109"/>
        <v>0</v>
      </c>
      <c r="P404" s="36">
        <f t="shared" si="110"/>
        <v>1</v>
      </c>
      <c r="Q404" s="36">
        <f t="shared" si="111"/>
        <v>0</v>
      </c>
      <c r="R404" s="36">
        <f t="shared" si="112"/>
        <v>0</v>
      </c>
    </row>
    <row r="405" spans="1:18" ht="20.100000000000001" customHeight="1">
      <c r="A405" s="29">
        <v>20</v>
      </c>
      <c r="B405" s="29">
        <f t="shared" si="113"/>
        <v>382</v>
      </c>
      <c r="C405" s="29" t="s">
        <v>49</v>
      </c>
      <c r="D405" s="30" t="s">
        <v>436</v>
      </c>
      <c r="E405" s="29"/>
      <c r="F405" s="30"/>
      <c r="G405" s="29" t="s">
        <v>29</v>
      </c>
      <c r="H405" s="31">
        <v>5.41</v>
      </c>
      <c r="I405" s="32">
        <v>5320</v>
      </c>
      <c r="J405" s="33"/>
      <c r="K405" s="34">
        <f t="shared" si="107"/>
        <v>5.41</v>
      </c>
      <c r="N405" s="36">
        <f t="shared" si="108"/>
        <v>1</v>
      </c>
      <c r="O405" s="36">
        <f t="shared" si="109"/>
        <v>0</v>
      </c>
      <c r="P405" s="36">
        <f t="shared" si="110"/>
        <v>1</v>
      </c>
      <c r="Q405" s="36">
        <f t="shared" si="111"/>
        <v>0</v>
      </c>
      <c r="R405" s="36">
        <f t="shared" si="112"/>
        <v>0</v>
      </c>
    </row>
    <row r="406" spans="1:18" ht="20.100000000000001" customHeight="1">
      <c r="A406" s="29">
        <v>21</v>
      </c>
      <c r="B406" s="29">
        <f t="shared" si="113"/>
        <v>383</v>
      </c>
      <c r="C406" s="29" t="s">
        <v>49</v>
      </c>
      <c r="D406" s="30" t="s">
        <v>437</v>
      </c>
      <c r="E406" s="29"/>
      <c r="F406" s="30"/>
      <c r="G406" s="29" t="s">
        <v>29</v>
      </c>
      <c r="H406" s="31">
        <v>6.92</v>
      </c>
      <c r="I406" s="32">
        <v>6528</v>
      </c>
      <c r="J406" s="33"/>
      <c r="K406" s="34">
        <f t="shared" si="107"/>
        <v>6.92</v>
      </c>
      <c r="N406" s="36">
        <f t="shared" si="108"/>
        <v>1</v>
      </c>
      <c r="O406" s="36">
        <f t="shared" si="109"/>
        <v>0</v>
      </c>
      <c r="P406" s="36">
        <f t="shared" si="110"/>
        <v>1</v>
      </c>
      <c r="Q406" s="36">
        <f t="shared" si="111"/>
        <v>0</v>
      </c>
      <c r="R406" s="36">
        <f t="shared" si="112"/>
        <v>0</v>
      </c>
    </row>
    <row r="407" spans="1:18" ht="20.100000000000001" customHeight="1">
      <c r="A407" s="29">
        <v>22</v>
      </c>
      <c r="B407" s="29">
        <f t="shared" si="113"/>
        <v>384</v>
      </c>
      <c r="C407" s="29" t="s">
        <v>49</v>
      </c>
      <c r="D407" s="30" t="s">
        <v>438</v>
      </c>
      <c r="E407" s="29"/>
      <c r="F407" s="30"/>
      <c r="G407" s="29" t="s">
        <v>29</v>
      </c>
      <c r="H407" s="31">
        <v>5.96</v>
      </c>
      <c r="I407" s="32">
        <v>4127</v>
      </c>
      <c r="J407" s="33"/>
      <c r="K407" s="34">
        <f t="shared" si="107"/>
        <v>5.96</v>
      </c>
      <c r="N407" s="36">
        <f t="shared" si="108"/>
        <v>1</v>
      </c>
      <c r="O407" s="36">
        <f t="shared" si="109"/>
        <v>0</v>
      </c>
      <c r="P407" s="36">
        <f t="shared" si="110"/>
        <v>1</v>
      </c>
      <c r="Q407" s="36">
        <f t="shared" si="111"/>
        <v>0</v>
      </c>
      <c r="R407" s="36">
        <f t="shared" si="112"/>
        <v>0</v>
      </c>
    </row>
    <row r="408" spans="1:18" ht="20.100000000000001" customHeight="1">
      <c r="A408" s="29">
        <v>23</v>
      </c>
      <c r="B408" s="29">
        <f t="shared" si="113"/>
        <v>385</v>
      </c>
      <c r="C408" s="29" t="s">
        <v>117</v>
      </c>
      <c r="D408" s="30" t="s">
        <v>439</v>
      </c>
      <c r="E408" s="29"/>
      <c r="F408" s="29" t="s">
        <v>29</v>
      </c>
      <c r="G408" s="30"/>
      <c r="H408" s="31">
        <v>11.74</v>
      </c>
      <c r="I408" s="32">
        <v>5021</v>
      </c>
      <c r="J408" s="33"/>
      <c r="K408" s="34">
        <f t="shared" si="107"/>
        <v>11.74</v>
      </c>
      <c r="N408" s="36">
        <f>IF(H408&gt;=25,0,1)</f>
        <v>1</v>
      </c>
      <c r="O408" s="36">
        <f>IF(I408&gt;=2500,0,1)</f>
        <v>0</v>
      </c>
      <c r="P408" s="36">
        <f t="shared" si="110"/>
        <v>1</v>
      </c>
      <c r="Q408" s="36">
        <f>IF(AND(H408&gt;=50,I408&gt;=5000),1,0)</f>
        <v>0</v>
      </c>
      <c r="R408" s="36">
        <f>IF(AND(H408&lt;25,I408&lt;2500),1,0)</f>
        <v>0</v>
      </c>
    </row>
    <row r="409" spans="1:18" ht="20.100000000000001" customHeight="1">
      <c r="A409" s="29">
        <v>24</v>
      </c>
      <c r="B409" s="29">
        <f t="shared" si="113"/>
        <v>386</v>
      </c>
      <c r="C409" s="29" t="s">
        <v>49</v>
      </c>
      <c r="D409" s="30" t="s">
        <v>440</v>
      </c>
      <c r="E409" s="29"/>
      <c r="F409" s="30"/>
      <c r="G409" s="29" t="s">
        <v>29</v>
      </c>
      <c r="H409" s="31">
        <v>5.53</v>
      </c>
      <c r="I409" s="32">
        <v>4658</v>
      </c>
      <c r="J409" s="33"/>
      <c r="K409" s="34">
        <f t="shared" si="107"/>
        <v>5.53</v>
      </c>
      <c r="N409" s="36">
        <f>IF(H409&gt;=15,0,1)</f>
        <v>1</v>
      </c>
      <c r="O409" s="36">
        <f>IF(I409&gt;=4000,0,1)</f>
        <v>0</v>
      </c>
      <c r="P409" s="36">
        <f t="shared" si="110"/>
        <v>1</v>
      </c>
      <c r="Q409" s="36">
        <f>IF(AND(H409&gt;=30,I409&gt;=8000),1,0)</f>
        <v>0</v>
      </c>
      <c r="R409" s="36">
        <f>IF(AND(H409&lt;15,I409&lt;4000),1,0)</f>
        <v>0</v>
      </c>
    </row>
    <row r="410" spans="1:18" ht="20.100000000000001" customHeight="1">
      <c r="A410" s="29">
        <v>25</v>
      </c>
      <c r="B410" s="29">
        <f t="shared" si="113"/>
        <v>387</v>
      </c>
      <c r="C410" s="29" t="s">
        <v>117</v>
      </c>
      <c r="D410" s="30" t="s">
        <v>441</v>
      </c>
      <c r="E410" s="29"/>
      <c r="F410" s="29" t="s">
        <v>29</v>
      </c>
      <c r="G410" s="30"/>
      <c r="H410" s="31">
        <v>17.04</v>
      </c>
      <c r="I410" s="32">
        <v>3056</v>
      </c>
      <c r="J410" s="33"/>
      <c r="K410" s="34">
        <f t="shared" si="107"/>
        <v>17.04</v>
      </c>
      <c r="N410" s="36">
        <f>IF(H410&gt;=25,0,1)</f>
        <v>1</v>
      </c>
      <c r="O410" s="36">
        <f>IF(I410&gt;=2500,0,1)</f>
        <v>0</v>
      </c>
      <c r="P410" s="36">
        <f t="shared" si="110"/>
        <v>1</v>
      </c>
      <c r="Q410" s="36">
        <f>IF(AND(H410&gt;=50,I410&gt;=5000),1,0)</f>
        <v>0</v>
      </c>
      <c r="R410" s="36">
        <f>IF(AND(H410&lt;25,I410&lt;2500),1,0)</f>
        <v>0</v>
      </c>
    </row>
    <row r="411" spans="1:18" ht="20.100000000000001" customHeight="1">
      <c r="A411" s="29">
        <v>26</v>
      </c>
      <c r="B411" s="29">
        <f t="shared" si="113"/>
        <v>388</v>
      </c>
      <c r="C411" s="29" t="s">
        <v>117</v>
      </c>
      <c r="D411" s="30" t="s">
        <v>442</v>
      </c>
      <c r="E411" s="29"/>
      <c r="F411" s="29" t="s">
        <v>29</v>
      </c>
      <c r="G411" s="30"/>
      <c r="H411" s="31">
        <v>11.25</v>
      </c>
      <c r="I411" s="32">
        <v>5675</v>
      </c>
      <c r="J411" s="33"/>
      <c r="K411" s="34">
        <f t="shared" si="107"/>
        <v>11.25</v>
      </c>
      <c r="N411" s="36">
        <f>IF(H411&gt;=25,0,1)</f>
        <v>1</v>
      </c>
      <c r="O411" s="36">
        <f>IF(I411&gt;=2500,0,1)</f>
        <v>0</v>
      </c>
      <c r="P411" s="36">
        <f t="shared" si="110"/>
        <v>1</v>
      </c>
      <c r="Q411" s="36">
        <f>IF(AND(H411&gt;=50,I411&gt;=5000),1,0)</f>
        <v>0</v>
      </c>
      <c r="R411" s="36">
        <f>IF(AND(H411&lt;25,I411&lt;2500),1,0)</f>
        <v>0</v>
      </c>
    </row>
    <row r="412" spans="1:18" ht="20.100000000000001" customHeight="1">
      <c r="A412" s="29">
        <v>27</v>
      </c>
      <c r="B412" s="29">
        <f t="shared" si="113"/>
        <v>389</v>
      </c>
      <c r="C412" s="29" t="s">
        <v>49</v>
      </c>
      <c r="D412" s="30" t="s">
        <v>443</v>
      </c>
      <c r="E412" s="29"/>
      <c r="F412" s="30"/>
      <c r="G412" s="29" t="s">
        <v>29</v>
      </c>
      <c r="H412" s="31">
        <v>3.51</v>
      </c>
      <c r="I412" s="32">
        <v>4359</v>
      </c>
      <c r="J412" s="33"/>
      <c r="K412" s="34">
        <f t="shared" si="107"/>
        <v>3.51</v>
      </c>
      <c r="N412" s="36">
        <f>IF(H412&gt;=15,0,1)</f>
        <v>1</v>
      </c>
      <c r="O412" s="36">
        <f>IF(I412&gt;=4000,0,1)</f>
        <v>0</v>
      </c>
      <c r="P412" s="36">
        <f t="shared" si="110"/>
        <v>1</v>
      </c>
      <c r="Q412" s="36">
        <f>IF(AND(H412&gt;=30,I412&gt;=8000),1,0)</f>
        <v>0</v>
      </c>
      <c r="R412" s="36">
        <f>IF(AND(H412&lt;15,I412&lt;4000),1,0)</f>
        <v>0</v>
      </c>
    </row>
    <row r="413" spans="1:18" ht="20.100000000000001" customHeight="1">
      <c r="A413" s="29">
        <v>28</v>
      </c>
      <c r="B413" s="29">
        <f t="shared" si="113"/>
        <v>390</v>
      </c>
      <c r="C413" s="29" t="s">
        <v>49</v>
      </c>
      <c r="D413" s="30" t="s">
        <v>444</v>
      </c>
      <c r="E413" s="29"/>
      <c r="F413" s="30"/>
      <c r="G413" s="29" t="s">
        <v>29</v>
      </c>
      <c r="H413" s="31">
        <v>5.6</v>
      </c>
      <c r="I413" s="32">
        <v>4058</v>
      </c>
      <c r="J413" s="33"/>
      <c r="K413" s="34">
        <f t="shared" si="107"/>
        <v>5.6</v>
      </c>
      <c r="N413" s="36">
        <f>IF(H413&gt;=15,0,1)</f>
        <v>1</v>
      </c>
      <c r="O413" s="36">
        <f>IF(I413&gt;=4000,0,1)</f>
        <v>0</v>
      </c>
      <c r="P413" s="36">
        <f t="shared" si="110"/>
        <v>1</v>
      </c>
      <c r="Q413" s="36">
        <f>IF(AND(H413&gt;=30,I413&gt;=8000),1,0)</f>
        <v>0</v>
      </c>
      <c r="R413" s="36">
        <f>IF(AND(H413&lt;15,I413&lt;4000),1,0)</f>
        <v>0</v>
      </c>
    </row>
    <row r="414" spans="1:18" ht="20.100000000000001" customHeight="1">
      <c r="A414" s="29">
        <v>29</v>
      </c>
      <c r="B414" s="29">
        <f t="shared" si="113"/>
        <v>391</v>
      </c>
      <c r="C414" s="29" t="s">
        <v>49</v>
      </c>
      <c r="D414" s="30" t="s">
        <v>445</v>
      </c>
      <c r="E414" s="29"/>
      <c r="F414" s="30"/>
      <c r="G414" s="29" t="s">
        <v>29</v>
      </c>
      <c r="H414" s="31">
        <v>8.64</v>
      </c>
      <c r="I414" s="32">
        <v>4472</v>
      </c>
      <c r="J414" s="33"/>
      <c r="K414" s="34">
        <f t="shared" si="107"/>
        <v>8.64</v>
      </c>
      <c r="N414" s="36">
        <f>IF(H414&gt;=15,0,1)</f>
        <v>1</v>
      </c>
      <c r="O414" s="36">
        <f>IF(I414&gt;=4000,0,1)</f>
        <v>0</v>
      </c>
      <c r="P414" s="36">
        <f t="shared" si="110"/>
        <v>1</v>
      </c>
      <c r="Q414" s="36">
        <f>IF(AND(H414&gt;=30,I414&gt;=8000),1,0)</f>
        <v>0</v>
      </c>
      <c r="R414" s="36">
        <f>IF(AND(H414&lt;15,I414&lt;4000),1,0)</f>
        <v>0</v>
      </c>
    </row>
    <row r="415" spans="1:18" ht="20.100000000000001" customHeight="1">
      <c r="A415" s="29">
        <v>30</v>
      </c>
      <c r="B415" s="29">
        <f t="shared" si="113"/>
        <v>392</v>
      </c>
      <c r="C415" s="29" t="s">
        <v>49</v>
      </c>
      <c r="D415" s="30" t="s">
        <v>446</v>
      </c>
      <c r="E415" s="29"/>
      <c r="F415" s="30"/>
      <c r="G415" s="29" t="s">
        <v>29</v>
      </c>
      <c r="H415" s="31">
        <v>6.07</v>
      </c>
      <c r="I415" s="32">
        <v>6229</v>
      </c>
      <c r="J415" s="33"/>
      <c r="K415" s="34">
        <f t="shared" si="107"/>
        <v>6.07</v>
      </c>
      <c r="N415" s="36">
        <f>IF(H415&gt;=15,0,1)</f>
        <v>1</v>
      </c>
      <c r="O415" s="36">
        <f>IF(I415&gt;=4000,0,1)</f>
        <v>0</v>
      </c>
      <c r="P415" s="36">
        <f t="shared" si="110"/>
        <v>1</v>
      </c>
      <c r="Q415" s="36">
        <f>IF(AND(H415&gt;=30,I415&gt;=8000),1,0)</f>
        <v>0</v>
      </c>
      <c r="R415" s="36">
        <f>IF(AND(H415&lt;15,I415&lt;4000),1,0)</f>
        <v>0</v>
      </c>
    </row>
    <row r="416" spans="1:18" ht="20.100000000000001" customHeight="1">
      <c r="A416" s="29">
        <v>31</v>
      </c>
      <c r="B416" s="29">
        <f t="shared" si="113"/>
        <v>393</v>
      </c>
      <c r="C416" s="29" t="s">
        <v>49</v>
      </c>
      <c r="D416" s="30" t="s">
        <v>447</v>
      </c>
      <c r="E416" s="29"/>
      <c r="F416" s="30"/>
      <c r="G416" s="29" t="s">
        <v>29</v>
      </c>
      <c r="H416" s="31">
        <v>4.79</v>
      </c>
      <c r="I416" s="32">
        <v>4121</v>
      </c>
      <c r="J416" s="33"/>
      <c r="K416" s="34">
        <f t="shared" si="107"/>
        <v>4.79</v>
      </c>
      <c r="N416" s="36">
        <f>IF(H416&gt;=15,0,1)</f>
        <v>1</v>
      </c>
      <c r="O416" s="36">
        <f>IF(I416&gt;=4000,0,1)</f>
        <v>0</v>
      </c>
      <c r="P416" s="36">
        <f t="shared" si="110"/>
        <v>1</v>
      </c>
      <c r="Q416" s="36">
        <f>IF(AND(H416&gt;=30,I416&gt;=8000),1,0)</f>
        <v>0</v>
      </c>
      <c r="R416" s="36">
        <f>IF(AND(H416&lt;15,I416&lt;4000),1,0)</f>
        <v>0</v>
      </c>
    </row>
    <row r="417" spans="1:18" ht="20.100000000000001" customHeight="1">
      <c r="A417" s="29">
        <v>32</v>
      </c>
      <c r="B417" s="29">
        <f t="shared" si="113"/>
        <v>394</v>
      </c>
      <c r="C417" s="29" t="s">
        <v>117</v>
      </c>
      <c r="D417" s="30" t="s">
        <v>448</v>
      </c>
      <c r="E417" s="29"/>
      <c r="F417" s="29" t="s">
        <v>29</v>
      </c>
      <c r="G417" s="30"/>
      <c r="H417" s="31">
        <v>18.34</v>
      </c>
      <c r="I417" s="32">
        <v>7522</v>
      </c>
      <c r="J417" s="33"/>
      <c r="K417" s="34">
        <f t="shared" si="107"/>
        <v>18.34</v>
      </c>
      <c r="N417" s="36">
        <f>IF(H417&gt;=25,0,1)</f>
        <v>1</v>
      </c>
      <c r="O417" s="36">
        <f>IF(I417&gt;=2500,0,1)</f>
        <v>0</v>
      </c>
      <c r="P417" s="36">
        <f t="shared" si="110"/>
        <v>1</v>
      </c>
      <c r="Q417" s="36">
        <f>IF(AND(H417&gt;=50,I417&gt;=5000),1,0)</f>
        <v>0</v>
      </c>
      <c r="R417" s="36">
        <f>IF(AND(H417&lt;25,I417&lt;2500),1,0)</f>
        <v>0</v>
      </c>
    </row>
    <row r="418" spans="1:18" ht="20.100000000000001" customHeight="1">
      <c r="A418" s="29">
        <v>33</v>
      </c>
      <c r="B418" s="29">
        <f t="shared" si="113"/>
        <v>395</v>
      </c>
      <c r="C418" s="29" t="s">
        <v>49</v>
      </c>
      <c r="D418" s="30" t="s">
        <v>449</v>
      </c>
      <c r="E418" s="29"/>
      <c r="F418" s="30"/>
      <c r="G418" s="29" t="s">
        <v>29</v>
      </c>
      <c r="H418" s="31">
        <v>15.55</v>
      </c>
      <c r="I418" s="32">
        <v>5521</v>
      </c>
      <c r="J418" s="33"/>
      <c r="K418" s="34">
        <f t="shared" si="107"/>
        <v>15.55</v>
      </c>
      <c r="N418" s="36">
        <f>IF(H418&gt;=15,0,1)</f>
        <v>0</v>
      </c>
      <c r="O418" s="36">
        <f>IF(I418&gt;=4000,0,1)</f>
        <v>0</v>
      </c>
      <c r="P418" s="36">
        <f t="shared" si="110"/>
        <v>0</v>
      </c>
      <c r="Q418" s="36">
        <f>IF(AND(H418&gt;=30,I418&gt;=8000),1,0)</f>
        <v>0</v>
      </c>
      <c r="R418" s="36">
        <f>IF(AND(H418&lt;15,I418&lt;4000),1,0)</f>
        <v>0</v>
      </c>
    </row>
    <row r="419" spans="1:18" ht="20.100000000000001" customHeight="1">
      <c r="A419" s="29">
        <v>34</v>
      </c>
      <c r="B419" s="29">
        <f t="shared" si="113"/>
        <v>396</v>
      </c>
      <c r="C419" s="29" t="s">
        <v>49</v>
      </c>
      <c r="D419" s="30" t="s">
        <v>450</v>
      </c>
      <c r="E419" s="29"/>
      <c r="F419" s="30"/>
      <c r="G419" s="29" t="s">
        <v>29</v>
      </c>
      <c r="H419" s="31">
        <v>16.88</v>
      </c>
      <c r="I419" s="32">
        <v>8132</v>
      </c>
      <c r="J419" s="33"/>
      <c r="K419" s="34">
        <f t="shared" si="107"/>
        <v>16.88</v>
      </c>
      <c r="N419" s="36">
        <f>IF(H419&gt;=15,0,1)</f>
        <v>0</v>
      </c>
      <c r="O419" s="36">
        <f>IF(I419&gt;=4000,0,1)</f>
        <v>0</v>
      </c>
      <c r="P419" s="36">
        <f t="shared" si="110"/>
        <v>0</v>
      </c>
      <c r="Q419" s="36">
        <f>IF(AND(H419&gt;=30,I419&gt;=8000),1,0)</f>
        <v>0</v>
      </c>
      <c r="R419" s="36">
        <f>IF(AND(H419&lt;15,I419&lt;4000),1,0)</f>
        <v>0</v>
      </c>
    </row>
    <row r="420" spans="1:18" ht="20.100000000000001" customHeight="1">
      <c r="A420" s="29">
        <v>35</v>
      </c>
      <c r="B420" s="29">
        <f t="shared" si="113"/>
        <v>397</v>
      </c>
      <c r="C420" s="29" t="s">
        <v>49</v>
      </c>
      <c r="D420" s="30" t="s">
        <v>451</v>
      </c>
      <c r="E420" s="29">
        <v>1</v>
      </c>
      <c r="F420" s="30"/>
      <c r="G420" s="29" t="s">
        <v>29</v>
      </c>
      <c r="H420" s="31">
        <v>21.2</v>
      </c>
      <c r="I420" s="32">
        <v>8257</v>
      </c>
      <c r="J420" s="33"/>
      <c r="K420" s="34">
        <f t="shared" si="107"/>
        <v>21.2</v>
      </c>
      <c r="N420" s="36">
        <f>IF(H420&gt;=15,0,1)</f>
        <v>0</v>
      </c>
      <c r="O420" s="36">
        <f>IF(I420&gt;=4000,0,1)</f>
        <v>0</v>
      </c>
      <c r="P420" s="36">
        <f t="shared" si="110"/>
        <v>0</v>
      </c>
      <c r="Q420" s="36">
        <f>IF(AND(H420&gt;=30,I420&gt;=8000),1,0)</f>
        <v>0</v>
      </c>
      <c r="R420" s="36">
        <f>IF(AND(H420&lt;15,I420&lt;4000),1,0)</f>
        <v>0</v>
      </c>
    </row>
    <row r="421" spans="1:18" ht="20.100000000000001" customHeight="1">
      <c r="A421" s="29">
        <v>36</v>
      </c>
      <c r="B421" s="29">
        <f t="shared" si="113"/>
        <v>398</v>
      </c>
      <c r="C421" s="29" t="s">
        <v>2</v>
      </c>
      <c r="D421" s="30" t="s">
        <v>452</v>
      </c>
      <c r="E421" s="29">
        <v>1</v>
      </c>
      <c r="F421" s="30"/>
      <c r="G421" s="29" t="s">
        <v>29</v>
      </c>
      <c r="H421" s="31">
        <v>1.8</v>
      </c>
      <c r="I421" s="32">
        <v>6880</v>
      </c>
      <c r="J421" s="33"/>
      <c r="K421" s="34">
        <f t="shared" si="107"/>
        <v>1.8</v>
      </c>
      <c r="N421" s="36">
        <f>IF(H421&gt;=7,0,1)</f>
        <v>1</v>
      </c>
      <c r="O421" s="36">
        <f>IF(I421&gt;=4000,0,1)</f>
        <v>0</v>
      </c>
      <c r="P421" s="36">
        <f t="shared" si="110"/>
        <v>1</v>
      </c>
      <c r="Q421" s="36">
        <f>IF(AND(H421&gt;=14,I421&gt;=8000),1,0)</f>
        <v>0</v>
      </c>
      <c r="R421" s="36">
        <f>IF(AND(H421&lt;7,I421&lt;4000),1,0)</f>
        <v>0</v>
      </c>
    </row>
    <row r="422" spans="1:18" ht="20.100000000000001" customHeight="1">
      <c r="A422" s="15" t="s">
        <v>453</v>
      </c>
      <c r="B422" s="15"/>
      <c r="C422" s="29"/>
      <c r="D422" s="26" t="s">
        <v>454</v>
      </c>
      <c r="E422" s="15"/>
      <c r="F422" s="26"/>
      <c r="G422" s="26"/>
      <c r="H422" s="23">
        <f>SUM(H423:H463)</f>
        <v>292.30000000000007</v>
      </c>
      <c r="I422" s="24">
        <f>SUM(I423:I463)</f>
        <v>196036</v>
      </c>
      <c r="J422" s="33"/>
      <c r="N422" s="28">
        <f>SUM(N423:N463)</f>
        <v>40</v>
      </c>
      <c r="O422" s="28">
        <f>SUM(O423:O463)</f>
        <v>12</v>
      </c>
      <c r="P422" s="28">
        <f>SUM(P423:P463)</f>
        <v>52</v>
      </c>
      <c r="Q422" s="28">
        <f>SUM(Q423:Q463)</f>
        <v>0</v>
      </c>
      <c r="R422" s="28">
        <f>SUM(R423:R463)</f>
        <v>12</v>
      </c>
    </row>
    <row r="423" spans="1:18" ht="20.100000000000001" customHeight="1">
      <c r="A423" s="29">
        <v>1</v>
      </c>
      <c r="B423" s="29">
        <v>399</v>
      </c>
      <c r="C423" s="29" t="s">
        <v>49</v>
      </c>
      <c r="D423" s="30" t="s">
        <v>455</v>
      </c>
      <c r="E423" s="29">
        <v>1</v>
      </c>
      <c r="F423" s="30"/>
      <c r="G423" s="29" t="s">
        <v>29</v>
      </c>
      <c r="H423" s="31">
        <v>2.9</v>
      </c>
      <c r="I423" s="32">
        <v>1751</v>
      </c>
      <c r="J423" s="42"/>
      <c r="K423" s="34">
        <f t="shared" ref="K423:K463" si="114">ROUND(H423,2)</f>
        <v>2.9</v>
      </c>
      <c r="N423" s="36">
        <f t="shared" ref="N423:N454" si="115">IF(H423&gt;=15,0,1)</f>
        <v>1</v>
      </c>
      <c r="O423" s="36">
        <f t="shared" ref="O423:O454" si="116">IF(I423&gt;=4000,0,1)</f>
        <v>1</v>
      </c>
      <c r="P423" s="36">
        <f t="shared" ref="P423:P463" si="117">N423+O423</f>
        <v>2</v>
      </c>
      <c r="Q423" s="36">
        <f t="shared" ref="Q423:Q454" si="118">IF(AND(H423&gt;=30,I423&gt;=8000),1,0)</f>
        <v>0</v>
      </c>
      <c r="R423" s="36">
        <f t="shared" ref="R423:R454" si="119">IF(AND(H423&lt;15,I423&lt;4000),1,0)</f>
        <v>1</v>
      </c>
    </row>
    <row r="424" spans="1:18" ht="20.100000000000001" customHeight="1">
      <c r="A424" s="29">
        <v>2</v>
      </c>
      <c r="B424" s="29">
        <f t="shared" ref="B424:B463" si="120">B423+1</f>
        <v>400</v>
      </c>
      <c r="C424" s="29" t="s">
        <v>49</v>
      </c>
      <c r="D424" s="30" t="s">
        <v>456</v>
      </c>
      <c r="E424" s="29">
        <v>1</v>
      </c>
      <c r="F424" s="30"/>
      <c r="G424" s="29" t="s">
        <v>29</v>
      </c>
      <c r="H424" s="31">
        <v>3.14</v>
      </c>
      <c r="I424" s="32">
        <v>3594</v>
      </c>
      <c r="J424" s="42"/>
      <c r="K424" s="34">
        <f t="shared" si="114"/>
        <v>3.14</v>
      </c>
      <c r="N424" s="36">
        <f t="shared" si="115"/>
        <v>1</v>
      </c>
      <c r="O424" s="36">
        <f t="shared" si="116"/>
        <v>1</v>
      </c>
      <c r="P424" s="36">
        <f t="shared" si="117"/>
        <v>2</v>
      </c>
      <c r="Q424" s="36">
        <f t="shared" si="118"/>
        <v>0</v>
      </c>
      <c r="R424" s="36">
        <f t="shared" si="119"/>
        <v>1</v>
      </c>
    </row>
    <row r="425" spans="1:18" ht="20.100000000000001" customHeight="1">
      <c r="A425" s="29">
        <v>3</v>
      </c>
      <c r="B425" s="29">
        <f t="shared" si="120"/>
        <v>401</v>
      </c>
      <c r="C425" s="29" t="s">
        <v>49</v>
      </c>
      <c r="D425" s="30" t="s">
        <v>457</v>
      </c>
      <c r="E425" s="29"/>
      <c r="F425" s="30"/>
      <c r="G425" s="29" t="s">
        <v>29</v>
      </c>
      <c r="H425" s="31">
        <v>3.16</v>
      </c>
      <c r="I425" s="32">
        <v>4043</v>
      </c>
      <c r="J425" s="33"/>
      <c r="K425" s="34">
        <f t="shared" si="114"/>
        <v>3.16</v>
      </c>
      <c r="N425" s="36">
        <f t="shared" si="115"/>
        <v>1</v>
      </c>
      <c r="O425" s="36">
        <f t="shared" si="116"/>
        <v>0</v>
      </c>
      <c r="P425" s="36">
        <f t="shared" si="117"/>
        <v>1</v>
      </c>
      <c r="Q425" s="36">
        <f t="shared" si="118"/>
        <v>0</v>
      </c>
      <c r="R425" s="36">
        <f t="shared" si="119"/>
        <v>0</v>
      </c>
    </row>
    <row r="426" spans="1:18" ht="20.100000000000001" customHeight="1">
      <c r="A426" s="29">
        <v>4</v>
      </c>
      <c r="B426" s="29">
        <f t="shared" si="120"/>
        <v>402</v>
      </c>
      <c r="C426" s="29" t="s">
        <v>49</v>
      </c>
      <c r="D426" s="30" t="s">
        <v>458</v>
      </c>
      <c r="E426" s="29">
        <v>1</v>
      </c>
      <c r="F426" s="30"/>
      <c r="G426" s="29" t="s">
        <v>29</v>
      </c>
      <c r="H426" s="31">
        <v>3.26</v>
      </c>
      <c r="I426" s="32">
        <v>2251</v>
      </c>
      <c r="J426" s="42"/>
      <c r="K426" s="34">
        <f t="shared" si="114"/>
        <v>3.26</v>
      </c>
      <c r="N426" s="36">
        <f t="shared" si="115"/>
        <v>1</v>
      </c>
      <c r="O426" s="36">
        <f t="shared" si="116"/>
        <v>1</v>
      </c>
      <c r="P426" s="36">
        <f t="shared" si="117"/>
        <v>2</v>
      </c>
      <c r="Q426" s="36">
        <f t="shared" si="118"/>
        <v>0</v>
      </c>
      <c r="R426" s="36">
        <f t="shared" si="119"/>
        <v>1</v>
      </c>
    </row>
    <row r="427" spans="1:18" ht="20.100000000000001" customHeight="1">
      <c r="A427" s="29">
        <v>5</v>
      </c>
      <c r="B427" s="29">
        <f t="shared" si="120"/>
        <v>403</v>
      </c>
      <c r="C427" s="29" t="s">
        <v>49</v>
      </c>
      <c r="D427" s="30" t="s">
        <v>459</v>
      </c>
      <c r="E427" s="29">
        <v>1</v>
      </c>
      <c r="F427" s="30"/>
      <c r="G427" s="29" t="s">
        <v>29</v>
      </c>
      <c r="H427" s="31">
        <v>3.52</v>
      </c>
      <c r="I427" s="32">
        <v>2941</v>
      </c>
      <c r="J427" s="42"/>
      <c r="K427" s="34">
        <f t="shared" si="114"/>
        <v>3.52</v>
      </c>
      <c r="N427" s="36">
        <f t="shared" si="115"/>
        <v>1</v>
      </c>
      <c r="O427" s="36">
        <f t="shared" si="116"/>
        <v>1</v>
      </c>
      <c r="P427" s="36">
        <f t="shared" si="117"/>
        <v>2</v>
      </c>
      <c r="Q427" s="36">
        <f t="shared" si="118"/>
        <v>0</v>
      </c>
      <c r="R427" s="36">
        <f t="shared" si="119"/>
        <v>1</v>
      </c>
    </row>
    <row r="428" spans="1:18" ht="20.100000000000001" customHeight="1">
      <c r="A428" s="29">
        <v>6</v>
      </c>
      <c r="B428" s="29">
        <f t="shared" si="120"/>
        <v>404</v>
      </c>
      <c r="C428" s="29" t="s">
        <v>49</v>
      </c>
      <c r="D428" s="30" t="s">
        <v>460</v>
      </c>
      <c r="E428" s="29">
        <v>1</v>
      </c>
      <c r="F428" s="30"/>
      <c r="G428" s="29" t="s">
        <v>29</v>
      </c>
      <c r="H428" s="31">
        <v>3.69</v>
      </c>
      <c r="I428" s="32">
        <v>3241</v>
      </c>
      <c r="J428" s="42"/>
      <c r="K428" s="34">
        <f t="shared" si="114"/>
        <v>3.69</v>
      </c>
      <c r="N428" s="36">
        <f t="shared" si="115"/>
        <v>1</v>
      </c>
      <c r="O428" s="36">
        <f t="shared" si="116"/>
        <v>1</v>
      </c>
      <c r="P428" s="36">
        <f t="shared" si="117"/>
        <v>2</v>
      </c>
      <c r="Q428" s="36">
        <f t="shared" si="118"/>
        <v>0</v>
      </c>
      <c r="R428" s="36">
        <f t="shared" si="119"/>
        <v>1</v>
      </c>
    </row>
    <row r="429" spans="1:18" ht="20.100000000000001" customHeight="1">
      <c r="A429" s="29">
        <v>7</v>
      </c>
      <c r="B429" s="29">
        <f t="shared" si="120"/>
        <v>405</v>
      </c>
      <c r="C429" s="29" t="s">
        <v>49</v>
      </c>
      <c r="D429" s="30" t="s">
        <v>461</v>
      </c>
      <c r="E429" s="29">
        <v>1</v>
      </c>
      <c r="F429" s="30"/>
      <c r="G429" s="29" t="s">
        <v>29</v>
      </c>
      <c r="H429" s="31">
        <v>3.81</v>
      </c>
      <c r="I429" s="32">
        <v>3557</v>
      </c>
      <c r="J429" s="42"/>
      <c r="K429" s="34">
        <f t="shared" si="114"/>
        <v>3.81</v>
      </c>
      <c r="N429" s="36">
        <f t="shared" si="115"/>
        <v>1</v>
      </c>
      <c r="O429" s="36">
        <f t="shared" si="116"/>
        <v>1</v>
      </c>
      <c r="P429" s="36">
        <f t="shared" si="117"/>
        <v>2</v>
      </c>
      <c r="Q429" s="36">
        <f t="shared" si="118"/>
        <v>0</v>
      </c>
      <c r="R429" s="36">
        <f t="shared" si="119"/>
        <v>1</v>
      </c>
    </row>
    <row r="430" spans="1:18" ht="20.100000000000001" customHeight="1">
      <c r="A430" s="29">
        <v>8</v>
      </c>
      <c r="B430" s="29">
        <f t="shared" si="120"/>
        <v>406</v>
      </c>
      <c r="C430" s="29" t="s">
        <v>49</v>
      </c>
      <c r="D430" s="30" t="s">
        <v>462</v>
      </c>
      <c r="E430" s="29">
        <v>1</v>
      </c>
      <c r="F430" s="30"/>
      <c r="G430" s="29" t="s">
        <v>29</v>
      </c>
      <c r="H430" s="31">
        <v>3.85</v>
      </c>
      <c r="I430" s="32">
        <v>3119</v>
      </c>
      <c r="J430" s="42"/>
      <c r="K430" s="34">
        <f t="shared" si="114"/>
        <v>3.85</v>
      </c>
      <c r="N430" s="36">
        <f t="shared" si="115"/>
        <v>1</v>
      </c>
      <c r="O430" s="36">
        <f t="shared" si="116"/>
        <v>1</v>
      </c>
      <c r="P430" s="36">
        <f t="shared" si="117"/>
        <v>2</v>
      </c>
      <c r="Q430" s="36">
        <f t="shared" si="118"/>
        <v>0</v>
      </c>
      <c r="R430" s="36">
        <f t="shared" si="119"/>
        <v>1</v>
      </c>
    </row>
    <row r="431" spans="1:18" ht="20.100000000000001" customHeight="1">
      <c r="A431" s="29">
        <v>9</v>
      </c>
      <c r="B431" s="29">
        <f t="shared" si="120"/>
        <v>407</v>
      </c>
      <c r="C431" s="29" t="s">
        <v>49</v>
      </c>
      <c r="D431" s="30" t="s">
        <v>463</v>
      </c>
      <c r="E431" s="29"/>
      <c r="F431" s="30"/>
      <c r="G431" s="29" t="s">
        <v>29</v>
      </c>
      <c r="H431" s="31">
        <v>3.92</v>
      </c>
      <c r="I431" s="32">
        <v>5049</v>
      </c>
      <c r="J431" s="33"/>
      <c r="K431" s="34">
        <f t="shared" si="114"/>
        <v>3.92</v>
      </c>
      <c r="N431" s="36">
        <f t="shared" si="115"/>
        <v>1</v>
      </c>
      <c r="O431" s="36">
        <f t="shared" si="116"/>
        <v>0</v>
      </c>
      <c r="P431" s="36">
        <f t="shared" si="117"/>
        <v>1</v>
      </c>
      <c r="Q431" s="36">
        <f t="shared" si="118"/>
        <v>0</v>
      </c>
      <c r="R431" s="36">
        <f t="shared" si="119"/>
        <v>0</v>
      </c>
    </row>
    <row r="432" spans="1:18" ht="20.100000000000001" customHeight="1">
      <c r="A432" s="29">
        <v>10</v>
      </c>
      <c r="B432" s="29">
        <f t="shared" si="120"/>
        <v>408</v>
      </c>
      <c r="C432" s="29" t="s">
        <v>49</v>
      </c>
      <c r="D432" s="30" t="s">
        <v>464</v>
      </c>
      <c r="E432" s="29">
        <v>1</v>
      </c>
      <c r="F432" s="30"/>
      <c r="G432" s="29" t="s">
        <v>29</v>
      </c>
      <c r="H432" s="31">
        <v>4.0999999999999996</v>
      </c>
      <c r="I432" s="32">
        <v>2919</v>
      </c>
      <c r="J432" s="42"/>
      <c r="K432" s="34">
        <f t="shared" si="114"/>
        <v>4.0999999999999996</v>
      </c>
      <c r="N432" s="36">
        <f t="shared" si="115"/>
        <v>1</v>
      </c>
      <c r="O432" s="36">
        <f t="shared" si="116"/>
        <v>1</v>
      </c>
      <c r="P432" s="36">
        <f t="shared" si="117"/>
        <v>2</v>
      </c>
      <c r="Q432" s="36">
        <f t="shared" si="118"/>
        <v>0</v>
      </c>
      <c r="R432" s="36">
        <f t="shared" si="119"/>
        <v>1</v>
      </c>
    </row>
    <row r="433" spans="1:18" ht="20.100000000000001" customHeight="1">
      <c r="A433" s="29">
        <v>11</v>
      </c>
      <c r="B433" s="29">
        <f t="shared" si="120"/>
        <v>409</v>
      </c>
      <c r="C433" s="29" t="s">
        <v>49</v>
      </c>
      <c r="D433" s="30" t="s">
        <v>465</v>
      </c>
      <c r="E433" s="29"/>
      <c r="F433" s="30"/>
      <c r="G433" s="29" t="s">
        <v>29</v>
      </c>
      <c r="H433" s="31">
        <v>4.13</v>
      </c>
      <c r="I433" s="32">
        <v>4676</v>
      </c>
      <c r="J433" s="33"/>
      <c r="K433" s="34">
        <f t="shared" si="114"/>
        <v>4.13</v>
      </c>
      <c r="N433" s="36">
        <f t="shared" si="115"/>
        <v>1</v>
      </c>
      <c r="O433" s="36">
        <f t="shared" si="116"/>
        <v>0</v>
      </c>
      <c r="P433" s="36">
        <f t="shared" si="117"/>
        <v>1</v>
      </c>
      <c r="Q433" s="36">
        <f t="shared" si="118"/>
        <v>0</v>
      </c>
      <c r="R433" s="36">
        <f t="shared" si="119"/>
        <v>0</v>
      </c>
    </row>
    <row r="434" spans="1:18" ht="20.100000000000001" customHeight="1">
      <c r="A434" s="29">
        <v>12</v>
      </c>
      <c r="B434" s="29">
        <f t="shared" si="120"/>
        <v>410</v>
      </c>
      <c r="C434" s="29" t="s">
        <v>49</v>
      </c>
      <c r="D434" s="30" t="s">
        <v>466</v>
      </c>
      <c r="E434" s="29">
        <v>1</v>
      </c>
      <c r="F434" s="30"/>
      <c r="G434" s="29" t="s">
        <v>29</v>
      </c>
      <c r="H434" s="31">
        <v>4.3</v>
      </c>
      <c r="I434" s="32">
        <v>4481</v>
      </c>
      <c r="J434" s="33"/>
      <c r="K434" s="34">
        <f t="shared" si="114"/>
        <v>4.3</v>
      </c>
      <c r="N434" s="36">
        <f t="shared" si="115"/>
        <v>1</v>
      </c>
      <c r="O434" s="36">
        <f t="shared" si="116"/>
        <v>0</v>
      </c>
      <c r="P434" s="36">
        <f t="shared" si="117"/>
        <v>1</v>
      </c>
      <c r="Q434" s="36">
        <f t="shared" si="118"/>
        <v>0</v>
      </c>
      <c r="R434" s="36">
        <f t="shared" si="119"/>
        <v>0</v>
      </c>
    </row>
    <row r="435" spans="1:18" ht="20.100000000000001" customHeight="1">
      <c r="A435" s="29">
        <v>13</v>
      </c>
      <c r="B435" s="29">
        <f t="shared" si="120"/>
        <v>411</v>
      </c>
      <c r="C435" s="29" t="s">
        <v>49</v>
      </c>
      <c r="D435" s="30" t="s">
        <v>467</v>
      </c>
      <c r="E435" s="29"/>
      <c r="F435" s="30"/>
      <c r="G435" s="29" t="s">
        <v>29</v>
      </c>
      <c r="H435" s="31">
        <v>4.62</v>
      </c>
      <c r="I435" s="32">
        <v>4218</v>
      </c>
      <c r="J435" s="33"/>
      <c r="K435" s="34">
        <f t="shared" si="114"/>
        <v>4.62</v>
      </c>
      <c r="N435" s="36">
        <f t="shared" si="115"/>
        <v>1</v>
      </c>
      <c r="O435" s="36">
        <f t="shared" si="116"/>
        <v>0</v>
      </c>
      <c r="P435" s="36">
        <f t="shared" si="117"/>
        <v>1</v>
      </c>
      <c r="Q435" s="36">
        <f t="shared" si="118"/>
        <v>0</v>
      </c>
      <c r="R435" s="36">
        <f t="shared" si="119"/>
        <v>0</v>
      </c>
    </row>
    <row r="436" spans="1:18" ht="20.100000000000001" customHeight="1">
      <c r="A436" s="29">
        <v>14</v>
      </c>
      <c r="B436" s="29">
        <f t="shared" si="120"/>
        <v>412</v>
      </c>
      <c r="C436" s="29" t="s">
        <v>49</v>
      </c>
      <c r="D436" s="30" t="s">
        <v>468</v>
      </c>
      <c r="E436" s="29">
        <v>1</v>
      </c>
      <c r="F436" s="30"/>
      <c r="G436" s="29" t="s">
        <v>29</v>
      </c>
      <c r="H436" s="31">
        <v>4.97</v>
      </c>
      <c r="I436" s="32">
        <v>3812</v>
      </c>
      <c r="J436" s="42"/>
      <c r="K436" s="34">
        <f t="shared" si="114"/>
        <v>4.97</v>
      </c>
      <c r="N436" s="36">
        <f t="shared" si="115"/>
        <v>1</v>
      </c>
      <c r="O436" s="36">
        <f t="shared" si="116"/>
        <v>1</v>
      </c>
      <c r="P436" s="36">
        <f t="shared" si="117"/>
        <v>2</v>
      </c>
      <c r="Q436" s="36">
        <f t="shared" si="118"/>
        <v>0</v>
      </c>
      <c r="R436" s="36">
        <f t="shared" si="119"/>
        <v>1</v>
      </c>
    </row>
    <row r="437" spans="1:18" ht="20.100000000000001" customHeight="1">
      <c r="A437" s="29">
        <v>15</v>
      </c>
      <c r="B437" s="29">
        <f t="shared" si="120"/>
        <v>413</v>
      </c>
      <c r="C437" s="29" t="s">
        <v>49</v>
      </c>
      <c r="D437" s="30" t="s">
        <v>469</v>
      </c>
      <c r="E437" s="29"/>
      <c r="F437" s="30"/>
      <c r="G437" s="29" t="s">
        <v>29</v>
      </c>
      <c r="H437" s="31">
        <v>5</v>
      </c>
      <c r="I437" s="32">
        <v>4153</v>
      </c>
      <c r="J437" s="33"/>
      <c r="K437" s="34">
        <f t="shared" si="114"/>
        <v>5</v>
      </c>
      <c r="N437" s="36">
        <f t="shared" si="115"/>
        <v>1</v>
      </c>
      <c r="O437" s="36">
        <f t="shared" si="116"/>
        <v>0</v>
      </c>
      <c r="P437" s="36">
        <f t="shared" si="117"/>
        <v>1</v>
      </c>
      <c r="Q437" s="36">
        <f t="shared" si="118"/>
        <v>0</v>
      </c>
      <c r="R437" s="36">
        <f t="shared" si="119"/>
        <v>0</v>
      </c>
    </row>
    <row r="438" spans="1:18" ht="20.100000000000001" customHeight="1">
      <c r="A438" s="29">
        <v>16</v>
      </c>
      <c r="B438" s="29">
        <f t="shared" si="120"/>
        <v>414</v>
      </c>
      <c r="C438" s="29" t="s">
        <v>49</v>
      </c>
      <c r="D438" s="30" t="s">
        <v>470</v>
      </c>
      <c r="E438" s="29">
        <v>1</v>
      </c>
      <c r="F438" s="30"/>
      <c r="G438" s="29" t="s">
        <v>29</v>
      </c>
      <c r="H438" s="31">
        <v>5.08</v>
      </c>
      <c r="I438" s="32">
        <v>3256</v>
      </c>
      <c r="J438" s="42"/>
      <c r="K438" s="34">
        <f t="shared" si="114"/>
        <v>5.08</v>
      </c>
      <c r="N438" s="36">
        <f t="shared" si="115"/>
        <v>1</v>
      </c>
      <c r="O438" s="36">
        <f t="shared" si="116"/>
        <v>1</v>
      </c>
      <c r="P438" s="36">
        <f t="shared" si="117"/>
        <v>2</v>
      </c>
      <c r="Q438" s="36">
        <f t="shared" si="118"/>
        <v>0</v>
      </c>
      <c r="R438" s="36">
        <f t="shared" si="119"/>
        <v>1</v>
      </c>
    </row>
    <row r="439" spans="1:18" ht="20.100000000000001" customHeight="1">
      <c r="A439" s="29">
        <v>17</v>
      </c>
      <c r="B439" s="29">
        <f t="shared" si="120"/>
        <v>415</v>
      </c>
      <c r="C439" s="29" t="s">
        <v>49</v>
      </c>
      <c r="D439" s="30" t="s">
        <v>471</v>
      </c>
      <c r="E439" s="29"/>
      <c r="F439" s="30"/>
      <c r="G439" s="29" t="s">
        <v>29</v>
      </c>
      <c r="H439" s="31">
        <v>5.13</v>
      </c>
      <c r="I439" s="32">
        <v>4107</v>
      </c>
      <c r="J439" s="33"/>
      <c r="K439" s="34">
        <f t="shared" si="114"/>
        <v>5.13</v>
      </c>
      <c r="N439" s="36">
        <f t="shared" si="115"/>
        <v>1</v>
      </c>
      <c r="O439" s="36">
        <f t="shared" si="116"/>
        <v>0</v>
      </c>
      <c r="P439" s="36">
        <f t="shared" si="117"/>
        <v>1</v>
      </c>
      <c r="Q439" s="36">
        <f t="shared" si="118"/>
        <v>0</v>
      </c>
      <c r="R439" s="36">
        <f t="shared" si="119"/>
        <v>0</v>
      </c>
    </row>
    <row r="440" spans="1:18" ht="20.100000000000001" customHeight="1">
      <c r="A440" s="29">
        <v>18</v>
      </c>
      <c r="B440" s="29">
        <f t="shared" si="120"/>
        <v>416</v>
      </c>
      <c r="C440" s="29" t="s">
        <v>49</v>
      </c>
      <c r="D440" s="30" t="s">
        <v>472</v>
      </c>
      <c r="E440" s="29"/>
      <c r="F440" s="30"/>
      <c r="G440" s="29" t="s">
        <v>29</v>
      </c>
      <c r="H440" s="31">
        <v>5.17</v>
      </c>
      <c r="I440" s="32">
        <v>4514</v>
      </c>
      <c r="J440" s="33"/>
      <c r="K440" s="34">
        <f t="shared" si="114"/>
        <v>5.17</v>
      </c>
      <c r="N440" s="36">
        <f t="shared" si="115"/>
        <v>1</v>
      </c>
      <c r="O440" s="36">
        <f t="shared" si="116"/>
        <v>0</v>
      </c>
      <c r="P440" s="36">
        <f t="shared" si="117"/>
        <v>1</v>
      </c>
      <c r="Q440" s="36">
        <f t="shared" si="118"/>
        <v>0</v>
      </c>
      <c r="R440" s="36">
        <f t="shared" si="119"/>
        <v>0</v>
      </c>
    </row>
    <row r="441" spans="1:18" ht="20.100000000000001" customHeight="1">
      <c r="A441" s="29">
        <v>19</v>
      </c>
      <c r="B441" s="29">
        <f t="shared" si="120"/>
        <v>417</v>
      </c>
      <c r="C441" s="29" t="s">
        <v>49</v>
      </c>
      <c r="D441" s="30" t="s">
        <v>473</v>
      </c>
      <c r="E441" s="29">
        <v>1</v>
      </c>
      <c r="F441" s="30"/>
      <c r="G441" s="29" t="s">
        <v>29</v>
      </c>
      <c r="H441" s="31">
        <v>5.31</v>
      </c>
      <c r="I441" s="32">
        <v>3375</v>
      </c>
      <c r="J441" s="42"/>
      <c r="K441" s="34">
        <f t="shared" si="114"/>
        <v>5.31</v>
      </c>
      <c r="N441" s="36">
        <f t="shared" si="115"/>
        <v>1</v>
      </c>
      <c r="O441" s="36">
        <f t="shared" si="116"/>
        <v>1</v>
      </c>
      <c r="P441" s="36">
        <f t="shared" si="117"/>
        <v>2</v>
      </c>
      <c r="Q441" s="36">
        <f t="shared" si="118"/>
        <v>0</v>
      </c>
      <c r="R441" s="36">
        <f t="shared" si="119"/>
        <v>1</v>
      </c>
    </row>
    <row r="442" spans="1:18" ht="20.100000000000001" customHeight="1">
      <c r="A442" s="29">
        <v>20</v>
      </c>
      <c r="B442" s="29">
        <f t="shared" si="120"/>
        <v>418</v>
      </c>
      <c r="C442" s="29" t="s">
        <v>49</v>
      </c>
      <c r="D442" s="30" t="s">
        <v>474</v>
      </c>
      <c r="E442" s="29"/>
      <c r="F442" s="30"/>
      <c r="G442" s="29" t="s">
        <v>29</v>
      </c>
      <c r="H442" s="31">
        <v>5.31</v>
      </c>
      <c r="I442" s="32">
        <v>4994</v>
      </c>
      <c r="J442" s="33"/>
      <c r="K442" s="34">
        <f t="shared" si="114"/>
        <v>5.31</v>
      </c>
      <c r="N442" s="36">
        <f t="shared" si="115"/>
        <v>1</v>
      </c>
      <c r="O442" s="36">
        <f t="shared" si="116"/>
        <v>0</v>
      </c>
      <c r="P442" s="36">
        <f t="shared" si="117"/>
        <v>1</v>
      </c>
      <c r="Q442" s="36">
        <f t="shared" si="118"/>
        <v>0</v>
      </c>
      <c r="R442" s="36">
        <f t="shared" si="119"/>
        <v>0</v>
      </c>
    </row>
    <row r="443" spans="1:18" ht="20.100000000000001" customHeight="1">
      <c r="A443" s="29">
        <v>21</v>
      </c>
      <c r="B443" s="29">
        <f t="shared" si="120"/>
        <v>419</v>
      </c>
      <c r="C443" s="29" t="s">
        <v>49</v>
      </c>
      <c r="D443" s="30" t="s">
        <v>475</v>
      </c>
      <c r="E443" s="29"/>
      <c r="F443" s="30"/>
      <c r="G443" s="29" t="s">
        <v>29</v>
      </c>
      <c r="H443" s="31">
        <v>5.43</v>
      </c>
      <c r="I443" s="32">
        <v>6008</v>
      </c>
      <c r="J443" s="33"/>
      <c r="K443" s="34">
        <f t="shared" si="114"/>
        <v>5.43</v>
      </c>
      <c r="N443" s="36">
        <f t="shared" si="115"/>
        <v>1</v>
      </c>
      <c r="O443" s="36">
        <f t="shared" si="116"/>
        <v>0</v>
      </c>
      <c r="P443" s="36">
        <f t="shared" si="117"/>
        <v>1</v>
      </c>
      <c r="Q443" s="36">
        <f t="shared" si="118"/>
        <v>0</v>
      </c>
      <c r="R443" s="36">
        <f t="shared" si="119"/>
        <v>0</v>
      </c>
    </row>
    <row r="444" spans="1:18" ht="20.100000000000001" customHeight="1">
      <c r="A444" s="29">
        <v>22</v>
      </c>
      <c r="B444" s="29">
        <f t="shared" si="120"/>
        <v>420</v>
      </c>
      <c r="C444" s="29" t="s">
        <v>49</v>
      </c>
      <c r="D444" s="30" t="s">
        <v>476</v>
      </c>
      <c r="E444" s="29"/>
      <c r="F444" s="30"/>
      <c r="G444" s="29" t="s">
        <v>29</v>
      </c>
      <c r="H444" s="31">
        <v>5.77</v>
      </c>
      <c r="I444" s="32">
        <v>6482</v>
      </c>
      <c r="J444" s="33"/>
      <c r="K444" s="34">
        <f t="shared" si="114"/>
        <v>5.77</v>
      </c>
      <c r="N444" s="36">
        <f t="shared" si="115"/>
        <v>1</v>
      </c>
      <c r="O444" s="36">
        <f t="shared" si="116"/>
        <v>0</v>
      </c>
      <c r="P444" s="36">
        <f t="shared" si="117"/>
        <v>1</v>
      </c>
      <c r="Q444" s="36">
        <f t="shared" si="118"/>
        <v>0</v>
      </c>
      <c r="R444" s="36">
        <f t="shared" si="119"/>
        <v>0</v>
      </c>
    </row>
    <row r="445" spans="1:18" ht="20.100000000000001" customHeight="1">
      <c r="A445" s="29">
        <v>23</v>
      </c>
      <c r="B445" s="29">
        <f t="shared" si="120"/>
        <v>421</v>
      </c>
      <c r="C445" s="29" t="s">
        <v>49</v>
      </c>
      <c r="D445" s="30" t="s">
        <v>477</v>
      </c>
      <c r="E445" s="29">
        <v>1</v>
      </c>
      <c r="F445" s="30"/>
      <c r="G445" s="29" t="s">
        <v>29</v>
      </c>
      <c r="H445" s="31">
        <v>5.95</v>
      </c>
      <c r="I445" s="32">
        <v>4732</v>
      </c>
      <c r="J445" s="33"/>
      <c r="K445" s="34">
        <f t="shared" si="114"/>
        <v>5.95</v>
      </c>
      <c r="N445" s="36">
        <f t="shared" si="115"/>
        <v>1</v>
      </c>
      <c r="O445" s="36">
        <f t="shared" si="116"/>
        <v>0</v>
      </c>
      <c r="P445" s="36">
        <f t="shared" si="117"/>
        <v>1</v>
      </c>
      <c r="Q445" s="36">
        <f t="shared" si="118"/>
        <v>0</v>
      </c>
      <c r="R445" s="36">
        <f t="shared" si="119"/>
        <v>0</v>
      </c>
    </row>
    <row r="446" spans="1:18" ht="20.100000000000001" customHeight="1">
      <c r="A446" s="29">
        <v>24</v>
      </c>
      <c r="B446" s="29">
        <f t="shared" si="120"/>
        <v>422</v>
      </c>
      <c r="C446" s="29" t="s">
        <v>49</v>
      </c>
      <c r="D446" s="30" t="s">
        <v>478</v>
      </c>
      <c r="E446" s="29">
        <v>1</v>
      </c>
      <c r="F446" s="30"/>
      <c r="G446" s="29" t="s">
        <v>29</v>
      </c>
      <c r="H446" s="31">
        <v>6.23</v>
      </c>
      <c r="I446" s="32">
        <v>6309</v>
      </c>
      <c r="J446" s="33"/>
      <c r="K446" s="34">
        <f t="shared" si="114"/>
        <v>6.23</v>
      </c>
      <c r="N446" s="36">
        <f t="shared" si="115"/>
        <v>1</v>
      </c>
      <c r="O446" s="36">
        <f t="shared" si="116"/>
        <v>0</v>
      </c>
      <c r="P446" s="36">
        <f t="shared" si="117"/>
        <v>1</v>
      </c>
      <c r="Q446" s="36">
        <f t="shared" si="118"/>
        <v>0</v>
      </c>
      <c r="R446" s="36">
        <f t="shared" si="119"/>
        <v>0</v>
      </c>
    </row>
    <row r="447" spans="1:18" ht="20.100000000000001" customHeight="1">
      <c r="A447" s="29">
        <v>25</v>
      </c>
      <c r="B447" s="29">
        <f t="shared" si="120"/>
        <v>423</v>
      </c>
      <c r="C447" s="29" t="s">
        <v>49</v>
      </c>
      <c r="D447" s="30" t="s">
        <v>479</v>
      </c>
      <c r="E447" s="29"/>
      <c r="F447" s="30"/>
      <c r="G447" s="29" t="s">
        <v>29</v>
      </c>
      <c r="H447" s="31">
        <v>6.32</v>
      </c>
      <c r="I447" s="32">
        <v>4253</v>
      </c>
      <c r="J447" s="33"/>
      <c r="K447" s="34">
        <f t="shared" si="114"/>
        <v>6.32</v>
      </c>
      <c r="N447" s="36">
        <f t="shared" si="115"/>
        <v>1</v>
      </c>
      <c r="O447" s="36">
        <f t="shared" si="116"/>
        <v>0</v>
      </c>
      <c r="P447" s="36">
        <f t="shared" si="117"/>
        <v>1</v>
      </c>
      <c r="Q447" s="36">
        <f t="shared" si="118"/>
        <v>0</v>
      </c>
      <c r="R447" s="36">
        <f t="shared" si="119"/>
        <v>0</v>
      </c>
    </row>
    <row r="448" spans="1:18" ht="20.100000000000001" customHeight="1">
      <c r="A448" s="29">
        <v>26</v>
      </c>
      <c r="B448" s="29">
        <f t="shared" si="120"/>
        <v>424</v>
      </c>
      <c r="C448" s="29" t="s">
        <v>49</v>
      </c>
      <c r="D448" s="30" t="s">
        <v>480</v>
      </c>
      <c r="E448" s="29"/>
      <c r="F448" s="30"/>
      <c r="G448" s="29" t="s">
        <v>29</v>
      </c>
      <c r="H448" s="31">
        <v>6.68</v>
      </c>
      <c r="I448" s="32">
        <v>4914</v>
      </c>
      <c r="J448" s="33"/>
      <c r="K448" s="34">
        <f t="shared" si="114"/>
        <v>6.68</v>
      </c>
      <c r="N448" s="36">
        <f t="shared" si="115"/>
        <v>1</v>
      </c>
      <c r="O448" s="36">
        <f t="shared" si="116"/>
        <v>0</v>
      </c>
      <c r="P448" s="36">
        <f t="shared" si="117"/>
        <v>1</v>
      </c>
      <c r="Q448" s="36">
        <f t="shared" si="118"/>
        <v>0</v>
      </c>
      <c r="R448" s="36">
        <f t="shared" si="119"/>
        <v>0</v>
      </c>
    </row>
    <row r="449" spans="1:18" ht="20.100000000000001" customHeight="1">
      <c r="A449" s="29">
        <v>27</v>
      </c>
      <c r="B449" s="29">
        <f t="shared" si="120"/>
        <v>425</v>
      </c>
      <c r="C449" s="29" t="s">
        <v>49</v>
      </c>
      <c r="D449" s="30" t="s">
        <v>481</v>
      </c>
      <c r="E449" s="29"/>
      <c r="F449" s="30"/>
      <c r="G449" s="29" t="s">
        <v>29</v>
      </c>
      <c r="H449" s="31">
        <v>7.09</v>
      </c>
      <c r="I449" s="32">
        <v>5075</v>
      </c>
      <c r="J449" s="33"/>
      <c r="K449" s="34">
        <f t="shared" si="114"/>
        <v>7.09</v>
      </c>
      <c r="N449" s="36">
        <f t="shared" si="115"/>
        <v>1</v>
      </c>
      <c r="O449" s="36">
        <f t="shared" si="116"/>
        <v>0</v>
      </c>
      <c r="P449" s="36">
        <f t="shared" si="117"/>
        <v>1</v>
      </c>
      <c r="Q449" s="36">
        <f t="shared" si="118"/>
        <v>0</v>
      </c>
      <c r="R449" s="36">
        <f t="shared" si="119"/>
        <v>0</v>
      </c>
    </row>
    <row r="450" spans="1:18" ht="20.100000000000001" customHeight="1">
      <c r="A450" s="29">
        <v>28</v>
      </c>
      <c r="B450" s="29">
        <f t="shared" si="120"/>
        <v>426</v>
      </c>
      <c r="C450" s="29" t="s">
        <v>49</v>
      </c>
      <c r="D450" s="30" t="s">
        <v>482</v>
      </c>
      <c r="E450" s="29"/>
      <c r="F450" s="30"/>
      <c r="G450" s="29" t="s">
        <v>29</v>
      </c>
      <c r="H450" s="31">
        <v>7.22</v>
      </c>
      <c r="I450" s="32">
        <v>4806</v>
      </c>
      <c r="J450" s="33"/>
      <c r="K450" s="34">
        <f t="shared" si="114"/>
        <v>7.22</v>
      </c>
      <c r="N450" s="36">
        <f t="shared" si="115"/>
        <v>1</v>
      </c>
      <c r="O450" s="36">
        <f t="shared" si="116"/>
        <v>0</v>
      </c>
      <c r="P450" s="36">
        <f t="shared" si="117"/>
        <v>1</v>
      </c>
      <c r="Q450" s="36">
        <f t="shared" si="118"/>
        <v>0</v>
      </c>
      <c r="R450" s="36">
        <f t="shared" si="119"/>
        <v>0</v>
      </c>
    </row>
    <row r="451" spans="1:18" ht="20.100000000000001" customHeight="1">
      <c r="A451" s="29">
        <v>29</v>
      </c>
      <c r="B451" s="29">
        <f t="shared" si="120"/>
        <v>427</v>
      </c>
      <c r="C451" s="29" t="s">
        <v>49</v>
      </c>
      <c r="D451" s="30" t="s">
        <v>483</v>
      </c>
      <c r="E451" s="29"/>
      <c r="F451" s="30"/>
      <c r="G451" s="29" t="s">
        <v>29</v>
      </c>
      <c r="H451" s="31">
        <v>7.36</v>
      </c>
      <c r="I451" s="32">
        <v>4098</v>
      </c>
      <c r="J451" s="33"/>
      <c r="K451" s="34">
        <f t="shared" si="114"/>
        <v>7.36</v>
      </c>
      <c r="N451" s="36">
        <f t="shared" si="115"/>
        <v>1</v>
      </c>
      <c r="O451" s="36">
        <f t="shared" si="116"/>
        <v>0</v>
      </c>
      <c r="P451" s="36">
        <f t="shared" si="117"/>
        <v>1</v>
      </c>
      <c r="Q451" s="36">
        <f t="shared" si="118"/>
        <v>0</v>
      </c>
      <c r="R451" s="36">
        <f t="shared" si="119"/>
        <v>0</v>
      </c>
    </row>
    <row r="452" spans="1:18" ht="20.100000000000001" customHeight="1">
      <c r="A452" s="29">
        <v>30</v>
      </c>
      <c r="B452" s="29">
        <f t="shared" si="120"/>
        <v>428</v>
      </c>
      <c r="C452" s="29" t="s">
        <v>49</v>
      </c>
      <c r="D452" s="30" t="s">
        <v>484</v>
      </c>
      <c r="E452" s="29"/>
      <c r="F452" s="30"/>
      <c r="G452" s="29" t="s">
        <v>29</v>
      </c>
      <c r="H452" s="31">
        <v>8.02</v>
      </c>
      <c r="I452" s="32">
        <v>8009</v>
      </c>
      <c r="J452" s="33"/>
      <c r="K452" s="34">
        <f t="shared" si="114"/>
        <v>8.02</v>
      </c>
      <c r="N452" s="36">
        <f t="shared" si="115"/>
        <v>1</v>
      </c>
      <c r="O452" s="36">
        <f t="shared" si="116"/>
        <v>0</v>
      </c>
      <c r="P452" s="36">
        <f t="shared" si="117"/>
        <v>1</v>
      </c>
      <c r="Q452" s="36">
        <f t="shared" si="118"/>
        <v>0</v>
      </c>
      <c r="R452" s="36">
        <f t="shared" si="119"/>
        <v>0</v>
      </c>
    </row>
    <row r="453" spans="1:18" ht="20.100000000000001" customHeight="1">
      <c r="A453" s="29">
        <v>31</v>
      </c>
      <c r="B453" s="29">
        <f t="shared" si="120"/>
        <v>429</v>
      </c>
      <c r="C453" s="29" t="s">
        <v>49</v>
      </c>
      <c r="D453" s="30" t="s">
        <v>485</v>
      </c>
      <c r="E453" s="29"/>
      <c r="F453" s="30"/>
      <c r="G453" s="29" t="s">
        <v>29</v>
      </c>
      <c r="H453" s="31">
        <v>10.210000000000001</v>
      </c>
      <c r="I453" s="32">
        <v>7932</v>
      </c>
      <c r="J453" s="33"/>
      <c r="K453" s="34">
        <f t="shared" si="114"/>
        <v>10.210000000000001</v>
      </c>
      <c r="N453" s="36">
        <f t="shared" si="115"/>
        <v>1</v>
      </c>
      <c r="O453" s="36">
        <f t="shared" si="116"/>
        <v>0</v>
      </c>
      <c r="P453" s="36">
        <f t="shared" si="117"/>
        <v>1</v>
      </c>
      <c r="Q453" s="36">
        <f t="shared" si="118"/>
        <v>0</v>
      </c>
      <c r="R453" s="36">
        <f t="shared" si="119"/>
        <v>0</v>
      </c>
    </row>
    <row r="454" spans="1:18" ht="20.100000000000001" customHeight="1">
      <c r="A454" s="29">
        <v>32</v>
      </c>
      <c r="B454" s="29">
        <f t="shared" si="120"/>
        <v>430</v>
      </c>
      <c r="C454" s="29" t="s">
        <v>49</v>
      </c>
      <c r="D454" s="30" t="s">
        <v>486</v>
      </c>
      <c r="E454" s="29"/>
      <c r="F454" s="30"/>
      <c r="G454" s="29" t="s">
        <v>29</v>
      </c>
      <c r="H454" s="31">
        <v>10.44</v>
      </c>
      <c r="I454" s="32">
        <v>4776</v>
      </c>
      <c r="J454" s="33"/>
      <c r="K454" s="34">
        <f t="shared" si="114"/>
        <v>10.44</v>
      </c>
      <c r="N454" s="36">
        <f t="shared" si="115"/>
        <v>1</v>
      </c>
      <c r="O454" s="36">
        <f t="shared" si="116"/>
        <v>0</v>
      </c>
      <c r="P454" s="36">
        <f t="shared" si="117"/>
        <v>1</v>
      </c>
      <c r="Q454" s="36">
        <f t="shared" si="118"/>
        <v>0</v>
      </c>
      <c r="R454" s="36">
        <f t="shared" si="119"/>
        <v>0</v>
      </c>
    </row>
    <row r="455" spans="1:18" ht="20.100000000000001" customHeight="1">
      <c r="A455" s="29">
        <v>33</v>
      </c>
      <c r="B455" s="29">
        <f t="shared" si="120"/>
        <v>431</v>
      </c>
      <c r="C455" s="29" t="s">
        <v>117</v>
      </c>
      <c r="D455" s="30" t="s">
        <v>487</v>
      </c>
      <c r="E455" s="29">
        <v>1</v>
      </c>
      <c r="F455" s="29" t="s">
        <v>29</v>
      </c>
      <c r="G455" s="30"/>
      <c r="H455" s="31">
        <v>13.31</v>
      </c>
      <c r="I455" s="32">
        <v>4659</v>
      </c>
      <c r="J455" s="33"/>
      <c r="K455" s="34">
        <f t="shared" si="114"/>
        <v>13.31</v>
      </c>
      <c r="N455" s="36">
        <f>IF(H455&gt;=25,0,1)</f>
        <v>1</v>
      </c>
      <c r="O455" s="36">
        <f>IF(I455&gt;=2500,0,1)</f>
        <v>0</v>
      </c>
      <c r="P455" s="36">
        <f t="shared" si="117"/>
        <v>1</v>
      </c>
      <c r="Q455" s="36">
        <f>IF(AND(H455&gt;=50,I455&gt;=5000),1,0)</f>
        <v>0</v>
      </c>
      <c r="R455" s="36">
        <f>IF(AND(H455&lt;25,I455&lt;2500),1,0)</f>
        <v>0</v>
      </c>
    </row>
    <row r="456" spans="1:18" ht="20.100000000000001" customHeight="1">
      <c r="A456" s="29">
        <v>34</v>
      </c>
      <c r="B456" s="29">
        <f t="shared" si="120"/>
        <v>432</v>
      </c>
      <c r="C456" s="29" t="s">
        <v>49</v>
      </c>
      <c r="D456" s="30" t="s">
        <v>488</v>
      </c>
      <c r="E456" s="29">
        <v>1</v>
      </c>
      <c r="F456" s="30"/>
      <c r="G456" s="29" t="s">
        <v>29</v>
      </c>
      <c r="H456" s="31">
        <v>13.56</v>
      </c>
      <c r="I456" s="32">
        <v>7075</v>
      </c>
      <c r="J456" s="33"/>
      <c r="K456" s="34">
        <f t="shared" si="114"/>
        <v>13.56</v>
      </c>
      <c r="N456" s="36">
        <f>IF(H456&gt;=15,0,1)</f>
        <v>1</v>
      </c>
      <c r="O456" s="36">
        <f>IF(I456&gt;=4000,0,1)</f>
        <v>0</v>
      </c>
      <c r="P456" s="36">
        <f t="shared" si="117"/>
        <v>1</v>
      </c>
      <c r="Q456" s="36">
        <f>IF(AND(H456&gt;=30,I456&gt;=8000),1,0)</f>
        <v>0</v>
      </c>
      <c r="R456" s="36">
        <f>IF(AND(H456&lt;15,I456&lt;4000),1,0)</f>
        <v>0</v>
      </c>
    </row>
    <row r="457" spans="1:18" ht="20.100000000000001" customHeight="1">
      <c r="A457" s="29">
        <v>35</v>
      </c>
      <c r="B457" s="29">
        <f t="shared" si="120"/>
        <v>433</v>
      </c>
      <c r="C457" s="29" t="s">
        <v>117</v>
      </c>
      <c r="D457" s="30" t="s">
        <v>489</v>
      </c>
      <c r="E457" s="29">
        <v>1</v>
      </c>
      <c r="F457" s="29" t="s">
        <v>29</v>
      </c>
      <c r="G457" s="30"/>
      <c r="H457" s="31">
        <v>16.14</v>
      </c>
      <c r="I457" s="32">
        <v>6284</v>
      </c>
      <c r="J457" s="33"/>
      <c r="K457" s="34">
        <f t="shared" si="114"/>
        <v>16.14</v>
      </c>
      <c r="N457" s="36">
        <f>IF(H457&gt;=25,0,1)</f>
        <v>1</v>
      </c>
      <c r="O457" s="36">
        <f>IF(I457&gt;=2500,0,1)</f>
        <v>0</v>
      </c>
      <c r="P457" s="36">
        <f t="shared" si="117"/>
        <v>1</v>
      </c>
      <c r="Q457" s="36">
        <f>IF(AND(H457&gt;=50,I457&gt;=5000),1,0)</f>
        <v>0</v>
      </c>
      <c r="R457" s="36">
        <f>IF(AND(H457&lt;25,I457&lt;2500),1,0)</f>
        <v>0</v>
      </c>
    </row>
    <row r="458" spans="1:18" ht="20.100000000000001" customHeight="1">
      <c r="A458" s="29">
        <v>36</v>
      </c>
      <c r="B458" s="29">
        <f t="shared" si="120"/>
        <v>434</v>
      </c>
      <c r="C458" s="29" t="s">
        <v>117</v>
      </c>
      <c r="D458" s="30" t="s">
        <v>65</v>
      </c>
      <c r="E458" s="29"/>
      <c r="F458" s="29" t="s">
        <v>29</v>
      </c>
      <c r="G458" s="30"/>
      <c r="H458" s="31">
        <v>17.09</v>
      </c>
      <c r="I458" s="32">
        <v>6264</v>
      </c>
      <c r="J458" s="33"/>
      <c r="K458" s="34">
        <f t="shared" si="114"/>
        <v>17.09</v>
      </c>
      <c r="N458" s="36">
        <f>IF(H458&gt;=25,0,1)</f>
        <v>1</v>
      </c>
      <c r="O458" s="36">
        <f>IF(I458&gt;=2500,0,1)</f>
        <v>0</v>
      </c>
      <c r="P458" s="36">
        <f t="shared" si="117"/>
        <v>1</v>
      </c>
      <c r="Q458" s="36">
        <f>IF(AND(H458&gt;=50,I458&gt;=5000),1,0)</f>
        <v>0</v>
      </c>
      <c r="R458" s="36">
        <f>IF(AND(H458&lt;25,I458&lt;2500),1,0)</f>
        <v>0</v>
      </c>
    </row>
    <row r="459" spans="1:18" ht="20.100000000000001" customHeight="1">
      <c r="A459" s="29">
        <v>37</v>
      </c>
      <c r="B459" s="29">
        <f t="shared" si="120"/>
        <v>435</v>
      </c>
      <c r="C459" s="29" t="s">
        <v>117</v>
      </c>
      <c r="D459" s="30" t="s">
        <v>490</v>
      </c>
      <c r="E459" s="29"/>
      <c r="F459" s="29" t="s">
        <v>29</v>
      </c>
      <c r="G459" s="30"/>
      <c r="H459" s="31">
        <v>21.45</v>
      </c>
      <c r="I459" s="32">
        <v>7158</v>
      </c>
      <c r="J459" s="33"/>
      <c r="K459" s="34">
        <f t="shared" si="114"/>
        <v>21.45</v>
      </c>
      <c r="N459" s="36">
        <f>IF(H459&gt;=25,0,1)</f>
        <v>1</v>
      </c>
      <c r="O459" s="36">
        <f>IF(I459&gt;=2500,0,1)</f>
        <v>0</v>
      </c>
      <c r="P459" s="36">
        <f t="shared" si="117"/>
        <v>1</v>
      </c>
      <c r="Q459" s="36">
        <f>IF(AND(H459&gt;=50,I459&gt;=5000),1,0)</f>
        <v>0</v>
      </c>
      <c r="R459" s="36">
        <f>IF(AND(H459&lt;25,I459&lt;2500),1,0)</f>
        <v>0</v>
      </c>
    </row>
    <row r="460" spans="1:18" ht="20.100000000000001" customHeight="1">
      <c r="A460" s="29">
        <v>38</v>
      </c>
      <c r="B460" s="29">
        <f t="shared" si="120"/>
        <v>436</v>
      </c>
      <c r="C460" s="29" t="s">
        <v>117</v>
      </c>
      <c r="D460" s="30" t="s">
        <v>491</v>
      </c>
      <c r="E460" s="29"/>
      <c r="F460" s="29" t="s">
        <v>29</v>
      </c>
      <c r="G460" s="30"/>
      <c r="H460" s="31">
        <v>31.76</v>
      </c>
      <c r="I460" s="32">
        <v>6553</v>
      </c>
      <c r="J460" s="33"/>
      <c r="K460" s="34">
        <f t="shared" si="114"/>
        <v>31.76</v>
      </c>
      <c r="N460" s="36">
        <f>IF(H460&gt;=25,0,1)</f>
        <v>0</v>
      </c>
      <c r="O460" s="36">
        <f>IF(I460&gt;=2500,0,1)</f>
        <v>0</v>
      </c>
      <c r="P460" s="36">
        <f t="shared" si="117"/>
        <v>0</v>
      </c>
      <c r="Q460" s="36">
        <f>IF(AND(H460&gt;=50,I460&gt;=5000),1,0)</f>
        <v>0</v>
      </c>
      <c r="R460" s="36">
        <f>IF(AND(H460&lt;25,I460&lt;2500),1,0)</f>
        <v>0</v>
      </c>
    </row>
    <row r="461" spans="1:18" ht="20.100000000000001" customHeight="1">
      <c r="A461" s="29">
        <v>39</v>
      </c>
      <c r="B461" s="29">
        <f t="shared" si="120"/>
        <v>437</v>
      </c>
      <c r="C461" s="29" t="s">
        <v>2</v>
      </c>
      <c r="D461" s="30" t="s">
        <v>492</v>
      </c>
      <c r="E461" s="29">
        <v>1</v>
      </c>
      <c r="F461" s="30"/>
      <c r="G461" s="29" t="s">
        <v>29</v>
      </c>
      <c r="H461" s="31">
        <v>1.52</v>
      </c>
      <c r="I461" s="32">
        <v>5851</v>
      </c>
      <c r="J461" s="33"/>
      <c r="K461" s="34">
        <f t="shared" si="114"/>
        <v>1.52</v>
      </c>
      <c r="N461" s="36">
        <f>IF(H461&gt;=7,0,1)</f>
        <v>1</v>
      </c>
      <c r="O461" s="36">
        <f>IF(I461&gt;=4000,0,1)</f>
        <v>0</v>
      </c>
      <c r="P461" s="36">
        <f t="shared" si="117"/>
        <v>1</v>
      </c>
      <c r="Q461" s="36">
        <f>IF(AND(H461&gt;=14,I461&gt;=8000),1,0)</f>
        <v>0</v>
      </c>
      <c r="R461" s="36">
        <f>IF(AND(H461&lt;7,I461&lt;4000),1,0)</f>
        <v>0</v>
      </c>
    </row>
    <row r="462" spans="1:18" ht="20.100000000000001" customHeight="1">
      <c r="A462" s="29">
        <v>40</v>
      </c>
      <c r="B462" s="29">
        <f t="shared" si="120"/>
        <v>438</v>
      </c>
      <c r="C462" s="29" t="s">
        <v>2</v>
      </c>
      <c r="D462" s="30" t="s">
        <v>493</v>
      </c>
      <c r="E462" s="29">
        <v>1</v>
      </c>
      <c r="F462" s="30"/>
      <c r="G462" s="29" t="s">
        <v>29</v>
      </c>
      <c r="H462" s="31">
        <v>2.5499999999999998</v>
      </c>
      <c r="I462" s="32">
        <v>3113</v>
      </c>
      <c r="J462" s="42"/>
      <c r="K462" s="34">
        <f t="shared" si="114"/>
        <v>2.5499999999999998</v>
      </c>
      <c r="N462" s="36">
        <f>IF(H462&gt;=7,0,1)</f>
        <v>1</v>
      </c>
      <c r="O462" s="36">
        <f>IF(I462&gt;=4000,0,1)</f>
        <v>1</v>
      </c>
      <c r="P462" s="36">
        <f t="shared" si="117"/>
        <v>2</v>
      </c>
      <c r="Q462" s="36">
        <f>IF(AND(H462&gt;=14,I462&gt;=8000),1,0)</f>
        <v>0</v>
      </c>
      <c r="R462" s="36">
        <f>IF(AND(H462&lt;7,I462&lt;4000),1,0)</f>
        <v>1</v>
      </c>
    </row>
    <row r="463" spans="1:18" ht="20.100000000000001" customHeight="1">
      <c r="A463" s="29">
        <v>41</v>
      </c>
      <c r="B463" s="29">
        <f t="shared" si="120"/>
        <v>439</v>
      </c>
      <c r="C463" s="29" t="s">
        <v>2</v>
      </c>
      <c r="D463" s="30" t="s">
        <v>494</v>
      </c>
      <c r="E463" s="29">
        <v>1</v>
      </c>
      <c r="F463" s="30"/>
      <c r="G463" s="29" t="s">
        <v>29</v>
      </c>
      <c r="H463" s="31">
        <v>3.83</v>
      </c>
      <c r="I463" s="32">
        <v>7634</v>
      </c>
      <c r="J463" s="33"/>
      <c r="K463" s="34">
        <f t="shared" si="114"/>
        <v>3.83</v>
      </c>
      <c r="N463" s="36">
        <f>IF(H463&gt;=7,0,1)</f>
        <v>1</v>
      </c>
      <c r="O463" s="36">
        <f>IF(I463&gt;=4000,0,1)</f>
        <v>0</v>
      </c>
      <c r="P463" s="36">
        <f t="shared" si="117"/>
        <v>1</v>
      </c>
      <c r="Q463" s="36">
        <f>IF(AND(H463&gt;=14,I463&gt;=8000),1,0)</f>
        <v>0</v>
      </c>
      <c r="R463" s="36">
        <f>IF(AND(H463&lt;7,I463&lt;4000),1,0)</f>
        <v>0</v>
      </c>
    </row>
    <row r="464" spans="1:18" ht="20.100000000000001" customHeight="1">
      <c r="A464" s="15" t="s">
        <v>495</v>
      </c>
      <c r="B464" s="15"/>
      <c r="C464" s="29"/>
      <c r="D464" s="26" t="s">
        <v>496</v>
      </c>
      <c r="E464" s="15"/>
      <c r="F464" s="26"/>
      <c r="G464" s="26"/>
      <c r="H464" s="23">
        <f>SUM(H465:H473)</f>
        <v>812.41</v>
      </c>
      <c r="I464" s="24">
        <f>SUM(I465:I473)</f>
        <v>38993</v>
      </c>
      <c r="J464" s="33"/>
      <c r="N464" s="28">
        <f>SUM(N465:N473)</f>
        <v>0</v>
      </c>
      <c r="O464" s="28">
        <f>SUM(O465:O473)</f>
        <v>1</v>
      </c>
      <c r="P464" s="28">
        <f>SUM(P465:P473)</f>
        <v>1</v>
      </c>
      <c r="Q464" s="28">
        <f>SUM(Q465:Q473)</f>
        <v>3</v>
      </c>
      <c r="R464" s="28">
        <f>SUM(R465:R473)</f>
        <v>0</v>
      </c>
    </row>
    <row r="465" spans="1:18" ht="20.100000000000001" customHeight="1">
      <c r="A465" s="29">
        <v>1</v>
      </c>
      <c r="B465" s="29">
        <v>440</v>
      </c>
      <c r="C465" s="29" t="s">
        <v>117</v>
      </c>
      <c r="D465" s="30" t="s">
        <v>497</v>
      </c>
      <c r="E465" s="29"/>
      <c r="F465" s="29" t="s">
        <v>29</v>
      </c>
      <c r="G465" s="30"/>
      <c r="H465" s="31">
        <v>65.48</v>
      </c>
      <c r="I465" s="32">
        <v>3557</v>
      </c>
      <c r="J465" s="33"/>
      <c r="K465" s="34">
        <f t="shared" ref="K465:K473" si="121">ROUND(H465,2)</f>
        <v>65.48</v>
      </c>
      <c r="N465" s="36">
        <f>IF(H465&gt;=25,0,1)</f>
        <v>0</v>
      </c>
      <c r="O465" s="36">
        <f>IF(I465&gt;=2500,0,1)</f>
        <v>0</v>
      </c>
      <c r="P465" s="36">
        <f t="shared" ref="P465:P473" si="122">N465+O465</f>
        <v>0</v>
      </c>
      <c r="Q465" s="36">
        <f>IF(AND(H465&gt;=50,I465&gt;=5000),1,0)</f>
        <v>0</v>
      </c>
      <c r="R465" s="36">
        <f>IF(AND(H465&lt;25,I465&lt;2500),1,0)</f>
        <v>0</v>
      </c>
    </row>
    <row r="466" spans="1:18" ht="20.100000000000001" customHeight="1">
      <c r="A466" s="29">
        <v>2</v>
      </c>
      <c r="B466" s="29">
        <f t="shared" ref="B466:B473" si="123">B465+1</f>
        <v>441</v>
      </c>
      <c r="C466" s="29" t="s">
        <v>117</v>
      </c>
      <c r="D466" s="30" t="s">
        <v>498</v>
      </c>
      <c r="E466" s="29"/>
      <c r="F466" s="29" t="s">
        <v>29</v>
      </c>
      <c r="G466" s="30"/>
      <c r="H466" s="31">
        <v>109.88</v>
      </c>
      <c r="I466" s="32">
        <v>5596</v>
      </c>
      <c r="J466" s="33"/>
      <c r="K466" s="34">
        <f t="shared" si="121"/>
        <v>109.88</v>
      </c>
      <c r="N466" s="36">
        <f>IF(H466&gt;=25,0,1)</f>
        <v>0</v>
      </c>
      <c r="O466" s="36">
        <f>IF(I466&gt;=2500,0,1)</f>
        <v>0</v>
      </c>
      <c r="P466" s="36">
        <f t="shared" si="122"/>
        <v>0</v>
      </c>
      <c r="Q466" s="36">
        <f>IF(AND(H466&gt;=50,I466&gt;=5000),1,0)</f>
        <v>1</v>
      </c>
      <c r="R466" s="36">
        <f>IF(AND(H466&lt;25,I466&lt;2500),1,0)</f>
        <v>0</v>
      </c>
    </row>
    <row r="467" spans="1:18" ht="20.100000000000001" customHeight="1">
      <c r="A467" s="29">
        <v>3</v>
      </c>
      <c r="B467" s="29">
        <f t="shared" si="123"/>
        <v>442</v>
      </c>
      <c r="C467" s="29" t="s">
        <v>117</v>
      </c>
      <c r="D467" s="30" t="s">
        <v>499</v>
      </c>
      <c r="E467" s="29">
        <v>1</v>
      </c>
      <c r="F467" s="29" t="s">
        <v>29</v>
      </c>
      <c r="G467" s="30"/>
      <c r="H467" s="31">
        <v>120.12</v>
      </c>
      <c r="I467" s="32">
        <v>4194</v>
      </c>
      <c r="J467" s="33"/>
      <c r="K467" s="34">
        <f t="shared" si="121"/>
        <v>120.12</v>
      </c>
      <c r="N467" s="36">
        <f>IF(H467&gt;=25,0,1)</f>
        <v>0</v>
      </c>
      <c r="O467" s="36">
        <f>IF(I467&gt;=2500,0,1)</f>
        <v>0</v>
      </c>
      <c r="P467" s="36">
        <f t="shared" si="122"/>
        <v>0</v>
      </c>
      <c r="Q467" s="36">
        <f>IF(AND(H467&gt;=50,I467&gt;=5000),1,0)</f>
        <v>0</v>
      </c>
      <c r="R467" s="36">
        <f>IF(AND(H467&lt;25,I467&lt;2500),1,0)</f>
        <v>0</v>
      </c>
    </row>
    <row r="468" spans="1:18" ht="20.100000000000001" customHeight="1">
      <c r="A468" s="29">
        <v>4</v>
      </c>
      <c r="B468" s="29">
        <f t="shared" si="123"/>
        <v>443</v>
      </c>
      <c r="C468" s="29" t="s">
        <v>117</v>
      </c>
      <c r="D468" s="30" t="s">
        <v>500</v>
      </c>
      <c r="E468" s="29"/>
      <c r="F468" s="29" t="s">
        <v>29</v>
      </c>
      <c r="G468" s="30"/>
      <c r="H468" s="31">
        <v>121.51</v>
      </c>
      <c r="I468" s="32">
        <v>3955</v>
      </c>
      <c r="J468" s="33"/>
      <c r="K468" s="34">
        <f t="shared" si="121"/>
        <v>121.51</v>
      </c>
      <c r="N468" s="36">
        <f>IF(H468&gt;=25,0,1)</f>
        <v>0</v>
      </c>
      <c r="O468" s="36">
        <f>IF(I468&gt;=2500,0,1)</f>
        <v>0</v>
      </c>
      <c r="P468" s="36">
        <f t="shared" si="122"/>
        <v>0</v>
      </c>
      <c r="Q468" s="36">
        <f>IF(AND(H468&gt;=50,I468&gt;=5000),1,0)</f>
        <v>0</v>
      </c>
      <c r="R468" s="36">
        <f>IF(AND(H468&lt;25,I468&lt;2500),1,0)</f>
        <v>0</v>
      </c>
    </row>
    <row r="469" spans="1:18" ht="20.100000000000001" customHeight="1">
      <c r="A469" s="29">
        <v>5</v>
      </c>
      <c r="B469" s="29">
        <f t="shared" si="123"/>
        <v>444</v>
      </c>
      <c r="C469" s="29" t="s">
        <v>501</v>
      </c>
      <c r="D469" s="30" t="s">
        <v>502</v>
      </c>
      <c r="E469" s="29">
        <v>1</v>
      </c>
      <c r="F469" s="29" t="s">
        <v>29</v>
      </c>
      <c r="G469" s="30"/>
      <c r="H469" s="31">
        <v>9.5399999999999991</v>
      </c>
      <c r="I469" s="32">
        <v>2890</v>
      </c>
      <c r="J469" s="33"/>
      <c r="K469" s="34">
        <f t="shared" si="121"/>
        <v>9.5399999999999991</v>
      </c>
      <c r="N469" s="36">
        <f>IF(H469&gt;=7,0,1)</f>
        <v>0</v>
      </c>
      <c r="O469" s="36">
        <f>IF(I469&gt;=4000,0,1)</f>
        <v>1</v>
      </c>
      <c r="P469" s="36">
        <f t="shared" si="122"/>
        <v>1</v>
      </c>
      <c r="Q469" s="36">
        <f>IF(AND(H469&gt;=14,I469&gt;=8000),1,0)</f>
        <v>0</v>
      </c>
      <c r="R469" s="36">
        <f>IF(AND(H469&lt;7,I469&lt;4000),1,0)</f>
        <v>0</v>
      </c>
    </row>
    <row r="470" spans="1:18" ht="20.100000000000001" customHeight="1">
      <c r="A470" s="29">
        <v>6</v>
      </c>
      <c r="B470" s="29">
        <f t="shared" si="123"/>
        <v>445</v>
      </c>
      <c r="C470" s="29" t="s">
        <v>117</v>
      </c>
      <c r="D470" s="30" t="s">
        <v>503</v>
      </c>
      <c r="E470" s="29"/>
      <c r="F470" s="29" t="s">
        <v>29</v>
      </c>
      <c r="G470" s="30"/>
      <c r="H470" s="31">
        <v>65.72</v>
      </c>
      <c r="I470" s="32">
        <v>5055</v>
      </c>
      <c r="J470" s="33"/>
      <c r="K470" s="34">
        <f t="shared" si="121"/>
        <v>65.72</v>
      </c>
      <c r="N470" s="36">
        <f>IF(H470&gt;=25,0,1)</f>
        <v>0</v>
      </c>
      <c r="O470" s="36">
        <f>IF(I470&gt;=2500,0,1)</f>
        <v>0</v>
      </c>
      <c r="P470" s="36">
        <f t="shared" si="122"/>
        <v>0</v>
      </c>
      <c r="Q470" s="36">
        <f>IF(AND(H470&gt;=50,I470&gt;=5000),1,0)</f>
        <v>1</v>
      </c>
      <c r="R470" s="36">
        <f>IF(AND(H470&lt;25,I470&lt;2500),1,0)</f>
        <v>0</v>
      </c>
    </row>
    <row r="471" spans="1:18" ht="20.100000000000001" customHeight="1">
      <c r="A471" s="29">
        <v>7</v>
      </c>
      <c r="B471" s="29">
        <f t="shared" si="123"/>
        <v>446</v>
      </c>
      <c r="C471" s="29" t="s">
        <v>117</v>
      </c>
      <c r="D471" s="30" t="s">
        <v>504</v>
      </c>
      <c r="E471" s="29"/>
      <c r="F471" s="29" t="s">
        <v>29</v>
      </c>
      <c r="G471" s="30"/>
      <c r="H471" s="31">
        <v>38.67</v>
      </c>
      <c r="I471" s="32">
        <v>2672</v>
      </c>
      <c r="J471" s="33"/>
      <c r="K471" s="34">
        <f t="shared" si="121"/>
        <v>38.67</v>
      </c>
      <c r="N471" s="36">
        <f>IF(H471&gt;=25,0,1)</f>
        <v>0</v>
      </c>
      <c r="O471" s="36">
        <f>IF(I471&gt;=2500,0,1)</f>
        <v>0</v>
      </c>
      <c r="P471" s="36">
        <f t="shared" si="122"/>
        <v>0</v>
      </c>
      <c r="Q471" s="36">
        <f>IF(AND(H471&gt;=50,I471&gt;=5000),1,0)</f>
        <v>0</v>
      </c>
      <c r="R471" s="36">
        <f>IF(AND(H471&lt;25,I471&lt;2500),1,0)</f>
        <v>0</v>
      </c>
    </row>
    <row r="472" spans="1:18" ht="20.100000000000001" customHeight="1">
      <c r="A472" s="29">
        <v>8</v>
      </c>
      <c r="B472" s="29">
        <f t="shared" si="123"/>
        <v>447</v>
      </c>
      <c r="C472" s="29" t="s">
        <v>117</v>
      </c>
      <c r="D472" s="30" t="s">
        <v>505</v>
      </c>
      <c r="E472" s="29"/>
      <c r="F472" s="29" t="s">
        <v>29</v>
      </c>
      <c r="G472" s="30"/>
      <c r="H472" s="31">
        <v>197.5</v>
      </c>
      <c r="I472" s="32">
        <v>6253</v>
      </c>
      <c r="J472" s="33"/>
      <c r="K472" s="34">
        <f t="shared" si="121"/>
        <v>197.5</v>
      </c>
      <c r="N472" s="36">
        <f>IF(H472&gt;=25,0,1)</f>
        <v>0</v>
      </c>
      <c r="O472" s="36">
        <f>IF(I472&gt;=2500,0,1)</f>
        <v>0</v>
      </c>
      <c r="P472" s="36">
        <f t="shared" si="122"/>
        <v>0</v>
      </c>
      <c r="Q472" s="36">
        <f>IF(AND(H472&gt;=50,I472&gt;=5000),1,0)</f>
        <v>1</v>
      </c>
      <c r="R472" s="36">
        <f>IF(AND(H472&lt;25,I472&lt;2500),1,0)</f>
        <v>0</v>
      </c>
    </row>
    <row r="473" spans="1:18" ht="20.100000000000001" customHeight="1">
      <c r="A473" s="29">
        <v>9</v>
      </c>
      <c r="B473" s="29">
        <f t="shared" si="123"/>
        <v>448</v>
      </c>
      <c r="C473" s="29" t="s">
        <v>117</v>
      </c>
      <c r="D473" s="30" t="s">
        <v>506</v>
      </c>
      <c r="E473" s="29"/>
      <c r="F473" s="29" t="s">
        <v>29</v>
      </c>
      <c r="G473" s="30"/>
      <c r="H473" s="31">
        <v>83.99</v>
      </c>
      <c r="I473" s="32">
        <v>4821</v>
      </c>
      <c r="J473" s="33"/>
      <c r="K473" s="34">
        <f t="shared" si="121"/>
        <v>83.99</v>
      </c>
      <c r="N473" s="36">
        <f>IF(H473&gt;=25,0,1)</f>
        <v>0</v>
      </c>
      <c r="O473" s="36">
        <f>IF(I473&gt;=2500,0,1)</f>
        <v>0</v>
      </c>
      <c r="P473" s="36">
        <f t="shared" si="122"/>
        <v>0</v>
      </c>
      <c r="Q473" s="36">
        <f>IF(AND(H473&gt;=50,I473&gt;=5000),1,0)</f>
        <v>0</v>
      </c>
      <c r="R473" s="36">
        <f>IF(AND(H473&lt;25,I473&lt;2500),1,0)</f>
        <v>0</v>
      </c>
    </row>
    <row r="474" spans="1:18" ht="20.100000000000001" customHeight="1">
      <c r="A474" s="15" t="s">
        <v>507</v>
      </c>
      <c r="B474" s="15"/>
      <c r="C474" s="29"/>
      <c r="D474" s="26" t="s">
        <v>508</v>
      </c>
      <c r="E474" s="15"/>
      <c r="F474" s="26"/>
      <c r="G474" s="26"/>
      <c r="H474" s="23">
        <f>SUM(H475:H492)</f>
        <v>990.7</v>
      </c>
      <c r="I474" s="24">
        <f>SUM(I475:I492)</f>
        <v>48368</v>
      </c>
      <c r="J474" s="33"/>
      <c r="N474" s="28">
        <f>SUM(N475:N492)</f>
        <v>4</v>
      </c>
      <c r="O474" s="28">
        <f>SUM(O475:O492)</f>
        <v>8</v>
      </c>
      <c r="P474" s="28">
        <f>SUM(P475:P492)</f>
        <v>12</v>
      </c>
      <c r="Q474" s="28">
        <f>SUM(Q475:Q492)</f>
        <v>0</v>
      </c>
      <c r="R474" s="28">
        <f>SUM(R475:R492)</f>
        <v>4</v>
      </c>
    </row>
    <row r="475" spans="1:18" ht="20.100000000000001" customHeight="1">
      <c r="A475" s="29">
        <v>1</v>
      </c>
      <c r="B475" s="29">
        <v>449</v>
      </c>
      <c r="C475" s="29" t="s">
        <v>117</v>
      </c>
      <c r="D475" s="30" t="s">
        <v>491</v>
      </c>
      <c r="E475" s="29">
        <v>1</v>
      </c>
      <c r="F475" s="29" t="s">
        <v>29</v>
      </c>
      <c r="G475" s="30"/>
      <c r="H475" s="31">
        <v>24.46</v>
      </c>
      <c r="I475" s="32">
        <v>1420</v>
      </c>
      <c r="J475" s="42"/>
      <c r="K475" s="34">
        <f t="shared" ref="K475:K492" si="124">ROUND(H475,2)</f>
        <v>24.46</v>
      </c>
      <c r="N475" s="36">
        <f>IF(H475&gt;=25,0,1)</f>
        <v>1</v>
      </c>
      <c r="O475" s="36">
        <f>IF(I475&gt;=2500,0,1)</f>
        <v>1</v>
      </c>
      <c r="P475" s="36">
        <f t="shared" ref="P475:P492" si="125">N475+O475</f>
        <v>2</v>
      </c>
      <c r="Q475" s="36">
        <f>IF(AND(H475&gt;=50,I475&gt;=5000),1,0)</f>
        <v>0</v>
      </c>
      <c r="R475" s="36">
        <f>IF(AND(H475&lt;25,I475&lt;2500),1,0)</f>
        <v>1</v>
      </c>
    </row>
    <row r="476" spans="1:18" ht="20.100000000000001" customHeight="1">
      <c r="A476" s="29">
        <v>2</v>
      </c>
      <c r="B476" s="29">
        <f t="shared" ref="B476:B492" si="126">B475+1</f>
        <v>450</v>
      </c>
      <c r="C476" s="29" t="s">
        <v>117</v>
      </c>
      <c r="D476" s="30" t="s">
        <v>509</v>
      </c>
      <c r="E476" s="29">
        <v>1</v>
      </c>
      <c r="F476" s="29" t="s">
        <v>29</v>
      </c>
      <c r="G476" s="30"/>
      <c r="H476" s="31">
        <v>19.97</v>
      </c>
      <c r="I476" s="32">
        <v>1153</v>
      </c>
      <c r="J476" s="42"/>
      <c r="K476" s="34">
        <f t="shared" si="124"/>
        <v>19.97</v>
      </c>
      <c r="N476" s="36">
        <f>IF(H476&gt;=25,0,1)</f>
        <v>1</v>
      </c>
      <c r="O476" s="36">
        <f>IF(I476&gt;=2500,0,1)</f>
        <v>1</v>
      </c>
      <c r="P476" s="36">
        <f t="shared" si="125"/>
        <v>2</v>
      </c>
      <c r="Q476" s="36">
        <f>IF(AND(H476&gt;=50,I476&gt;=5000),1,0)</f>
        <v>0</v>
      </c>
      <c r="R476" s="36">
        <f>IF(AND(H476&lt;25,I476&lt;2500),1,0)</f>
        <v>1</v>
      </c>
    </row>
    <row r="477" spans="1:18" ht="20.100000000000001" customHeight="1">
      <c r="A477" s="29">
        <v>3</v>
      </c>
      <c r="B477" s="29">
        <f t="shared" si="126"/>
        <v>451</v>
      </c>
      <c r="C477" s="29" t="s">
        <v>501</v>
      </c>
      <c r="D477" s="30" t="s">
        <v>510</v>
      </c>
      <c r="E477" s="29">
        <v>1</v>
      </c>
      <c r="F477" s="29" t="s">
        <v>29</v>
      </c>
      <c r="G477" s="30"/>
      <c r="H477" s="31">
        <v>3.92</v>
      </c>
      <c r="I477" s="32">
        <v>3758</v>
      </c>
      <c r="J477" s="42"/>
      <c r="K477" s="34">
        <f t="shared" si="124"/>
        <v>3.92</v>
      </c>
      <c r="N477" s="36">
        <f>IF(H477&gt;=7,0,1)</f>
        <v>1</v>
      </c>
      <c r="O477" s="36">
        <f>IF(I477&gt;=4000,0,1)</f>
        <v>1</v>
      </c>
      <c r="P477" s="36">
        <f t="shared" si="125"/>
        <v>2</v>
      </c>
      <c r="Q477" s="36">
        <f>IF(AND(H477&gt;=14,I477&gt;=8000),1,0)</f>
        <v>0</v>
      </c>
      <c r="R477" s="36">
        <f>IF(AND(H477&lt;7,I477&lt;4000),1,0)</f>
        <v>1</v>
      </c>
    </row>
    <row r="478" spans="1:18" ht="20.100000000000001" customHeight="1">
      <c r="A478" s="29">
        <v>4</v>
      </c>
      <c r="B478" s="29">
        <f t="shared" si="126"/>
        <v>452</v>
      </c>
      <c r="C478" s="29" t="s">
        <v>117</v>
      </c>
      <c r="D478" s="30" t="s">
        <v>511</v>
      </c>
      <c r="E478" s="29">
        <v>1</v>
      </c>
      <c r="F478" s="29" t="s">
        <v>29</v>
      </c>
      <c r="G478" s="30"/>
      <c r="H478" s="31">
        <v>68.89</v>
      </c>
      <c r="I478" s="32">
        <v>3456</v>
      </c>
      <c r="J478" s="33"/>
      <c r="K478" s="34">
        <f t="shared" si="124"/>
        <v>68.89</v>
      </c>
      <c r="N478" s="36">
        <f t="shared" ref="N478:N492" si="127">IF(H478&gt;=25,0,1)</f>
        <v>0</v>
      </c>
      <c r="O478" s="36">
        <f t="shared" ref="O478:O492" si="128">IF(I478&gt;=2500,0,1)</f>
        <v>0</v>
      </c>
      <c r="P478" s="36">
        <f t="shared" si="125"/>
        <v>0</v>
      </c>
      <c r="Q478" s="36">
        <f t="shared" ref="Q478:Q492" si="129">IF(AND(H478&gt;=50,I478&gt;=5000),1,0)</f>
        <v>0</v>
      </c>
      <c r="R478" s="36">
        <f t="shared" ref="R478:R492" si="130">IF(AND(H478&lt;25,I478&lt;2500),1,0)</f>
        <v>0</v>
      </c>
    </row>
    <row r="479" spans="1:18" ht="20.100000000000001" customHeight="1">
      <c r="A479" s="29">
        <v>5</v>
      </c>
      <c r="B479" s="29">
        <f t="shared" si="126"/>
        <v>453</v>
      </c>
      <c r="C479" s="29" t="s">
        <v>117</v>
      </c>
      <c r="D479" s="30" t="s">
        <v>512</v>
      </c>
      <c r="E479" s="29"/>
      <c r="F479" s="29" t="s">
        <v>29</v>
      </c>
      <c r="G479" s="30"/>
      <c r="H479" s="31">
        <v>38.69</v>
      </c>
      <c r="I479" s="32">
        <v>2353</v>
      </c>
      <c r="J479" s="33"/>
      <c r="K479" s="34">
        <f t="shared" si="124"/>
        <v>38.69</v>
      </c>
      <c r="N479" s="36">
        <f t="shared" si="127"/>
        <v>0</v>
      </c>
      <c r="O479" s="36">
        <f t="shared" si="128"/>
        <v>1</v>
      </c>
      <c r="P479" s="36">
        <f t="shared" si="125"/>
        <v>1</v>
      </c>
      <c r="Q479" s="36">
        <f t="shared" si="129"/>
        <v>0</v>
      </c>
      <c r="R479" s="36">
        <f t="shared" si="130"/>
        <v>0</v>
      </c>
    </row>
    <row r="480" spans="1:18" ht="20.100000000000001" customHeight="1">
      <c r="A480" s="29">
        <v>6</v>
      </c>
      <c r="B480" s="29">
        <f t="shared" si="126"/>
        <v>454</v>
      </c>
      <c r="C480" s="29" t="s">
        <v>117</v>
      </c>
      <c r="D480" s="30" t="s">
        <v>513</v>
      </c>
      <c r="E480" s="29"/>
      <c r="F480" s="29" t="s">
        <v>29</v>
      </c>
      <c r="G480" s="30"/>
      <c r="H480" s="31">
        <v>92.71</v>
      </c>
      <c r="I480" s="32">
        <v>3728</v>
      </c>
      <c r="J480" s="33"/>
      <c r="K480" s="34">
        <f t="shared" si="124"/>
        <v>92.71</v>
      </c>
      <c r="N480" s="36">
        <f t="shared" si="127"/>
        <v>0</v>
      </c>
      <c r="O480" s="36">
        <f t="shared" si="128"/>
        <v>0</v>
      </c>
      <c r="P480" s="36">
        <f t="shared" si="125"/>
        <v>0</v>
      </c>
      <c r="Q480" s="36">
        <f t="shared" si="129"/>
        <v>0</v>
      </c>
      <c r="R480" s="36">
        <f t="shared" si="130"/>
        <v>0</v>
      </c>
    </row>
    <row r="481" spans="1:18" ht="20.100000000000001" customHeight="1">
      <c r="A481" s="29">
        <v>7</v>
      </c>
      <c r="B481" s="29">
        <f t="shared" si="126"/>
        <v>455</v>
      </c>
      <c r="C481" s="29" t="s">
        <v>117</v>
      </c>
      <c r="D481" s="30" t="s">
        <v>514</v>
      </c>
      <c r="E481" s="29"/>
      <c r="F481" s="29" t="s">
        <v>29</v>
      </c>
      <c r="G481" s="30"/>
      <c r="H481" s="31">
        <v>92.95</v>
      </c>
      <c r="I481" s="32">
        <v>2641</v>
      </c>
      <c r="J481" s="33"/>
      <c r="K481" s="34">
        <f t="shared" si="124"/>
        <v>92.95</v>
      </c>
      <c r="N481" s="36">
        <f t="shared" si="127"/>
        <v>0</v>
      </c>
      <c r="O481" s="36">
        <f t="shared" si="128"/>
        <v>0</v>
      </c>
      <c r="P481" s="36">
        <f t="shared" si="125"/>
        <v>0</v>
      </c>
      <c r="Q481" s="36">
        <f t="shared" si="129"/>
        <v>0</v>
      </c>
      <c r="R481" s="36">
        <f t="shared" si="130"/>
        <v>0</v>
      </c>
    </row>
    <row r="482" spans="1:18" ht="20.100000000000001" customHeight="1">
      <c r="A482" s="29">
        <v>8</v>
      </c>
      <c r="B482" s="29">
        <f t="shared" si="126"/>
        <v>456</v>
      </c>
      <c r="C482" s="29" t="s">
        <v>117</v>
      </c>
      <c r="D482" s="30" t="s">
        <v>515</v>
      </c>
      <c r="E482" s="29"/>
      <c r="F482" s="29" t="s">
        <v>29</v>
      </c>
      <c r="G482" s="30"/>
      <c r="H482" s="31">
        <v>54.53</v>
      </c>
      <c r="I482" s="32">
        <v>3292</v>
      </c>
      <c r="J482" s="33"/>
      <c r="K482" s="34">
        <f t="shared" si="124"/>
        <v>54.53</v>
      </c>
      <c r="N482" s="36">
        <f t="shared" si="127"/>
        <v>0</v>
      </c>
      <c r="O482" s="36">
        <f t="shared" si="128"/>
        <v>0</v>
      </c>
      <c r="P482" s="36">
        <f t="shared" si="125"/>
        <v>0</v>
      </c>
      <c r="Q482" s="36">
        <f t="shared" si="129"/>
        <v>0</v>
      </c>
      <c r="R482" s="36">
        <f t="shared" si="130"/>
        <v>0</v>
      </c>
    </row>
    <row r="483" spans="1:18" ht="20.100000000000001" customHeight="1">
      <c r="A483" s="29">
        <v>9</v>
      </c>
      <c r="B483" s="29">
        <f t="shared" si="126"/>
        <v>457</v>
      </c>
      <c r="C483" s="29" t="s">
        <v>117</v>
      </c>
      <c r="D483" s="30" t="s">
        <v>516</v>
      </c>
      <c r="E483" s="29"/>
      <c r="F483" s="29" t="s">
        <v>29</v>
      </c>
      <c r="G483" s="30"/>
      <c r="H483" s="31">
        <v>75.34</v>
      </c>
      <c r="I483" s="32">
        <v>2902</v>
      </c>
      <c r="J483" s="33"/>
      <c r="K483" s="34">
        <f t="shared" si="124"/>
        <v>75.34</v>
      </c>
      <c r="N483" s="36">
        <f t="shared" si="127"/>
        <v>0</v>
      </c>
      <c r="O483" s="36">
        <f t="shared" si="128"/>
        <v>0</v>
      </c>
      <c r="P483" s="36">
        <f t="shared" si="125"/>
        <v>0</v>
      </c>
      <c r="Q483" s="36">
        <f t="shared" si="129"/>
        <v>0</v>
      </c>
      <c r="R483" s="36">
        <f t="shared" si="130"/>
        <v>0</v>
      </c>
    </row>
    <row r="484" spans="1:18" ht="20.100000000000001" customHeight="1">
      <c r="A484" s="29">
        <v>10</v>
      </c>
      <c r="B484" s="29">
        <f t="shared" si="126"/>
        <v>458</v>
      </c>
      <c r="C484" s="29" t="s">
        <v>117</v>
      </c>
      <c r="D484" s="30" t="s">
        <v>517</v>
      </c>
      <c r="E484" s="29"/>
      <c r="F484" s="29" t="s">
        <v>29</v>
      </c>
      <c r="G484" s="30"/>
      <c r="H484" s="31">
        <v>64.95</v>
      </c>
      <c r="I484" s="32">
        <v>4041</v>
      </c>
      <c r="J484" s="33"/>
      <c r="K484" s="34">
        <f t="shared" si="124"/>
        <v>64.95</v>
      </c>
      <c r="N484" s="36">
        <f t="shared" si="127"/>
        <v>0</v>
      </c>
      <c r="O484" s="36">
        <f t="shared" si="128"/>
        <v>0</v>
      </c>
      <c r="P484" s="36">
        <f t="shared" si="125"/>
        <v>0</v>
      </c>
      <c r="Q484" s="36">
        <f t="shared" si="129"/>
        <v>0</v>
      </c>
      <c r="R484" s="36">
        <f t="shared" si="130"/>
        <v>0</v>
      </c>
    </row>
    <row r="485" spans="1:18" ht="20.100000000000001" customHeight="1">
      <c r="A485" s="29">
        <v>11</v>
      </c>
      <c r="B485" s="29">
        <f t="shared" si="126"/>
        <v>459</v>
      </c>
      <c r="C485" s="29" t="s">
        <v>117</v>
      </c>
      <c r="D485" s="30" t="s">
        <v>518</v>
      </c>
      <c r="E485" s="29">
        <v>1</v>
      </c>
      <c r="F485" s="29" t="s">
        <v>29</v>
      </c>
      <c r="G485" s="30"/>
      <c r="H485" s="31">
        <v>78.06</v>
      </c>
      <c r="I485" s="32">
        <v>2953</v>
      </c>
      <c r="J485" s="33"/>
      <c r="K485" s="34">
        <f t="shared" si="124"/>
        <v>78.06</v>
      </c>
      <c r="N485" s="36">
        <f t="shared" si="127"/>
        <v>0</v>
      </c>
      <c r="O485" s="36">
        <f t="shared" si="128"/>
        <v>0</v>
      </c>
      <c r="P485" s="36">
        <f t="shared" si="125"/>
        <v>0</v>
      </c>
      <c r="Q485" s="36">
        <f t="shared" si="129"/>
        <v>0</v>
      </c>
      <c r="R485" s="36">
        <f t="shared" si="130"/>
        <v>0</v>
      </c>
    </row>
    <row r="486" spans="1:18" ht="20.100000000000001" customHeight="1">
      <c r="A486" s="29">
        <v>12</v>
      </c>
      <c r="B486" s="29">
        <f t="shared" si="126"/>
        <v>460</v>
      </c>
      <c r="C486" s="29" t="s">
        <v>117</v>
      </c>
      <c r="D486" s="30" t="s">
        <v>519</v>
      </c>
      <c r="E486" s="29">
        <v>1</v>
      </c>
      <c r="F486" s="29" t="s">
        <v>29</v>
      </c>
      <c r="G486" s="30"/>
      <c r="H486" s="31">
        <v>24.3</v>
      </c>
      <c r="I486" s="32">
        <v>1886</v>
      </c>
      <c r="J486" s="42"/>
      <c r="K486" s="34">
        <f t="shared" si="124"/>
        <v>24.3</v>
      </c>
      <c r="N486" s="36">
        <f t="shared" si="127"/>
        <v>1</v>
      </c>
      <c r="O486" s="36">
        <f t="shared" si="128"/>
        <v>1</v>
      </c>
      <c r="P486" s="36">
        <f t="shared" si="125"/>
        <v>2</v>
      </c>
      <c r="Q486" s="36">
        <f t="shared" si="129"/>
        <v>0</v>
      </c>
      <c r="R486" s="36">
        <f t="shared" si="130"/>
        <v>1</v>
      </c>
    </row>
    <row r="487" spans="1:18" ht="20.100000000000001" customHeight="1">
      <c r="A487" s="29">
        <v>13</v>
      </c>
      <c r="B487" s="29">
        <f t="shared" si="126"/>
        <v>461</v>
      </c>
      <c r="C487" s="29" t="s">
        <v>117</v>
      </c>
      <c r="D487" s="30" t="s">
        <v>318</v>
      </c>
      <c r="E487" s="29"/>
      <c r="F487" s="29" t="s">
        <v>29</v>
      </c>
      <c r="G487" s="30"/>
      <c r="H487" s="31">
        <v>63.74</v>
      </c>
      <c r="I487" s="32">
        <v>2539</v>
      </c>
      <c r="J487" s="33"/>
      <c r="K487" s="34">
        <f t="shared" si="124"/>
        <v>63.74</v>
      </c>
      <c r="N487" s="36">
        <f t="shared" si="127"/>
        <v>0</v>
      </c>
      <c r="O487" s="36">
        <f t="shared" si="128"/>
        <v>0</v>
      </c>
      <c r="P487" s="36">
        <f t="shared" si="125"/>
        <v>0</v>
      </c>
      <c r="Q487" s="36">
        <f t="shared" si="129"/>
        <v>0</v>
      </c>
      <c r="R487" s="36">
        <f t="shared" si="130"/>
        <v>0</v>
      </c>
    </row>
    <row r="488" spans="1:18" ht="20.100000000000001" customHeight="1">
      <c r="A488" s="29">
        <v>14</v>
      </c>
      <c r="B488" s="29">
        <f t="shared" si="126"/>
        <v>462</v>
      </c>
      <c r="C488" s="29" t="s">
        <v>117</v>
      </c>
      <c r="D488" s="30" t="s">
        <v>520</v>
      </c>
      <c r="E488" s="29"/>
      <c r="F488" s="29" t="s">
        <v>29</v>
      </c>
      <c r="G488" s="30"/>
      <c r="H488" s="31">
        <v>43.41</v>
      </c>
      <c r="I488" s="32">
        <v>1951</v>
      </c>
      <c r="J488" s="33"/>
      <c r="K488" s="34">
        <f t="shared" si="124"/>
        <v>43.41</v>
      </c>
      <c r="N488" s="36">
        <f t="shared" si="127"/>
        <v>0</v>
      </c>
      <c r="O488" s="36">
        <f t="shared" si="128"/>
        <v>1</v>
      </c>
      <c r="P488" s="36">
        <f t="shared" si="125"/>
        <v>1</v>
      </c>
      <c r="Q488" s="36">
        <f t="shared" si="129"/>
        <v>0</v>
      </c>
      <c r="R488" s="36">
        <f t="shared" si="130"/>
        <v>0</v>
      </c>
    </row>
    <row r="489" spans="1:18" ht="20.100000000000001" customHeight="1">
      <c r="A489" s="29">
        <v>15</v>
      </c>
      <c r="B489" s="29">
        <f t="shared" si="126"/>
        <v>463</v>
      </c>
      <c r="C489" s="29" t="s">
        <v>117</v>
      </c>
      <c r="D489" s="30" t="s">
        <v>521</v>
      </c>
      <c r="E489" s="29"/>
      <c r="F489" s="29" t="s">
        <v>29</v>
      </c>
      <c r="G489" s="30"/>
      <c r="H489" s="31">
        <v>32.4</v>
      </c>
      <c r="I489" s="32">
        <v>1727</v>
      </c>
      <c r="J489" s="33"/>
      <c r="K489" s="34">
        <f t="shared" si="124"/>
        <v>32.4</v>
      </c>
      <c r="N489" s="36">
        <f t="shared" si="127"/>
        <v>0</v>
      </c>
      <c r="O489" s="36">
        <f t="shared" si="128"/>
        <v>1</v>
      </c>
      <c r="P489" s="36">
        <f t="shared" si="125"/>
        <v>1</v>
      </c>
      <c r="Q489" s="36">
        <f t="shared" si="129"/>
        <v>0</v>
      </c>
      <c r="R489" s="36">
        <f t="shared" si="130"/>
        <v>0</v>
      </c>
    </row>
    <row r="490" spans="1:18" ht="20.100000000000001" customHeight="1">
      <c r="A490" s="29">
        <v>16</v>
      </c>
      <c r="B490" s="29">
        <f t="shared" si="126"/>
        <v>464</v>
      </c>
      <c r="C490" s="29" t="s">
        <v>117</v>
      </c>
      <c r="D490" s="30" t="s">
        <v>522</v>
      </c>
      <c r="E490" s="29"/>
      <c r="F490" s="29" t="s">
        <v>29</v>
      </c>
      <c r="G490" s="30"/>
      <c r="H490" s="31">
        <v>55.44</v>
      </c>
      <c r="I490" s="32">
        <v>2447</v>
      </c>
      <c r="J490" s="33"/>
      <c r="K490" s="34">
        <f t="shared" si="124"/>
        <v>55.44</v>
      </c>
      <c r="N490" s="36">
        <f t="shared" si="127"/>
        <v>0</v>
      </c>
      <c r="O490" s="36">
        <f t="shared" si="128"/>
        <v>1</v>
      </c>
      <c r="P490" s="36">
        <f t="shared" si="125"/>
        <v>1</v>
      </c>
      <c r="Q490" s="36">
        <f t="shared" si="129"/>
        <v>0</v>
      </c>
      <c r="R490" s="36">
        <f t="shared" si="130"/>
        <v>0</v>
      </c>
    </row>
    <row r="491" spans="1:18" ht="20.100000000000001" customHeight="1">
      <c r="A491" s="29">
        <v>17</v>
      </c>
      <c r="B491" s="29">
        <f t="shared" si="126"/>
        <v>465</v>
      </c>
      <c r="C491" s="29" t="s">
        <v>117</v>
      </c>
      <c r="D491" s="30" t="s">
        <v>280</v>
      </c>
      <c r="E491" s="29"/>
      <c r="F491" s="29" t="s">
        <v>29</v>
      </c>
      <c r="G491" s="30"/>
      <c r="H491" s="31">
        <v>80.2</v>
      </c>
      <c r="I491" s="32">
        <v>2851</v>
      </c>
      <c r="J491" s="33"/>
      <c r="K491" s="34">
        <f t="shared" si="124"/>
        <v>80.2</v>
      </c>
      <c r="N491" s="36">
        <f t="shared" si="127"/>
        <v>0</v>
      </c>
      <c r="O491" s="36">
        <f t="shared" si="128"/>
        <v>0</v>
      </c>
      <c r="P491" s="36">
        <f t="shared" si="125"/>
        <v>0</v>
      </c>
      <c r="Q491" s="36">
        <f t="shared" si="129"/>
        <v>0</v>
      </c>
      <c r="R491" s="36">
        <f t="shared" si="130"/>
        <v>0</v>
      </c>
    </row>
    <row r="492" spans="1:18" ht="20.100000000000001" customHeight="1">
      <c r="A492" s="37">
        <v>18</v>
      </c>
      <c r="B492" s="37">
        <f t="shared" si="126"/>
        <v>466</v>
      </c>
      <c r="C492" s="37" t="s">
        <v>117</v>
      </c>
      <c r="D492" s="38" t="s">
        <v>523</v>
      </c>
      <c r="E492" s="37"/>
      <c r="F492" s="37" t="s">
        <v>29</v>
      </c>
      <c r="G492" s="38"/>
      <c r="H492" s="39">
        <f>76.81-0.07</f>
        <v>76.740000000000009</v>
      </c>
      <c r="I492" s="40">
        <v>3270</v>
      </c>
      <c r="J492" s="41"/>
      <c r="K492" s="34">
        <f t="shared" si="124"/>
        <v>76.739999999999995</v>
      </c>
      <c r="N492" s="36">
        <f t="shared" si="127"/>
        <v>0</v>
      </c>
      <c r="O492" s="36">
        <f t="shared" si="128"/>
        <v>0</v>
      </c>
      <c r="P492" s="36">
        <f t="shared" si="125"/>
        <v>0</v>
      </c>
      <c r="Q492" s="36">
        <f t="shared" si="129"/>
        <v>0</v>
      </c>
      <c r="R492" s="36">
        <f t="shared" si="130"/>
        <v>0</v>
      </c>
    </row>
    <row r="493" spans="1:18" ht="20.100000000000001" customHeight="1">
      <c r="A493" s="15" t="s">
        <v>524</v>
      </c>
      <c r="B493" s="15"/>
      <c r="C493" s="29"/>
      <c r="D493" s="26" t="s">
        <v>525</v>
      </c>
      <c r="E493" s="15"/>
      <c r="F493" s="26"/>
      <c r="G493" s="26"/>
      <c r="H493" s="23">
        <f>SUM(H494:H506)</f>
        <v>926.62000000000012</v>
      </c>
      <c r="I493" s="24">
        <f>SUM(I494:I506)</f>
        <v>39372</v>
      </c>
      <c r="J493" s="33"/>
      <c r="N493" s="28">
        <f>SUM(N494:N506)</f>
        <v>0</v>
      </c>
      <c r="O493" s="28">
        <f>SUM(O494:O506)</f>
        <v>4</v>
      </c>
      <c r="P493" s="28">
        <f>SUM(P494:P506)</f>
        <v>4</v>
      </c>
      <c r="Q493" s="28">
        <f>SUM(Q494:Q506)</f>
        <v>0</v>
      </c>
      <c r="R493" s="28">
        <f>SUM(R494:R506)</f>
        <v>0</v>
      </c>
    </row>
    <row r="494" spans="1:18" ht="20.100000000000001" customHeight="1">
      <c r="A494" s="37">
        <v>1</v>
      </c>
      <c r="B494" s="37">
        <v>467</v>
      </c>
      <c r="C494" s="37" t="s">
        <v>117</v>
      </c>
      <c r="D494" s="38" t="s">
        <v>526</v>
      </c>
      <c r="E494" s="37"/>
      <c r="F494" s="37" t="s">
        <v>29</v>
      </c>
      <c r="G494" s="38"/>
      <c r="H494" s="39">
        <v>127.45</v>
      </c>
      <c r="I494" s="40">
        <v>3673</v>
      </c>
      <c r="J494" s="41"/>
      <c r="K494" s="34">
        <f t="shared" ref="K494:K506" si="131">ROUND(H494,2)</f>
        <v>127.45</v>
      </c>
      <c r="N494" s="36">
        <f t="shared" ref="N494:N505" si="132">IF(H494&gt;=25,0,1)</f>
        <v>0</v>
      </c>
      <c r="O494" s="36">
        <f t="shared" ref="O494:O505" si="133">IF(I494&gt;=2500,0,1)</f>
        <v>0</v>
      </c>
      <c r="P494" s="36">
        <f t="shared" ref="P494:P506" si="134">N494+O494</f>
        <v>0</v>
      </c>
      <c r="Q494" s="36">
        <f t="shared" ref="Q494:Q505" si="135">IF(AND(H494&gt;=50,I494&gt;=5000),1,0)</f>
        <v>0</v>
      </c>
      <c r="R494" s="36">
        <f t="shared" ref="R494:R505" si="136">IF(AND(H494&lt;25,I494&lt;2500),1,0)</f>
        <v>0</v>
      </c>
    </row>
    <row r="495" spans="1:18" ht="20.100000000000001" customHeight="1">
      <c r="A495" s="29">
        <v>2</v>
      </c>
      <c r="B495" s="29">
        <f t="shared" ref="B495:B506" si="137">B494+1</f>
        <v>468</v>
      </c>
      <c r="C495" s="29" t="s">
        <v>117</v>
      </c>
      <c r="D495" s="30" t="s">
        <v>527</v>
      </c>
      <c r="E495" s="29"/>
      <c r="F495" s="29" t="s">
        <v>29</v>
      </c>
      <c r="G495" s="30"/>
      <c r="H495" s="31">
        <v>131.58000000000001</v>
      </c>
      <c r="I495" s="32">
        <v>3670</v>
      </c>
      <c r="J495" s="33"/>
      <c r="K495" s="34">
        <f t="shared" si="131"/>
        <v>131.58000000000001</v>
      </c>
      <c r="N495" s="36">
        <f t="shared" si="132"/>
        <v>0</v>
      </c>
      <c r="O495" s="36">
        <f t="shared" si="133"/>
        <v>0</v>
      </c>
      <c r="P495" s="36">
        <f t="shared" si="134"/>
        <v>0</v>
      </c>
      <c r="Q495" s="36">
        <f t="shared" si="135"/>
        <v>0</v>
      </c>
      <c r="R495" s="36">
        <f t="shared" si="136"/>
        <v>0</v>
      </c>
    </row>
    <row r="496" spans="1:18" ht="20.100000000000001" customHeight="1">
      <c r="A496" s="29">
        <v>3</v>
      </c>
      <c r="B496" s="29">
        <f t="shared" si="137"/>
        <v>469</v>
      </c>
      <c r="C496" s="29" t="s">
        <v>117</v>
      </c>
      <c r="D496" s="30" t="s">
        <v>528</v>
      </c>
      <c r="E496" s="29"/>
      <c r="F496" s="29" t="s">
        <v>29</v>
      </c>
      <c r="G496" s="30"/>
      <c r="H496" s="31">
        <v>89.21</v>
      </c>
      <c r="I496" s="32">
        <v>2698</v>
      </c>
      <c r="J496" s="33"/>
      <c r="K496" s="34">
        <f t="shared" si="131"/>
        <v>89.21</v>
      </c>
      <c r="N496" s="36">
        <f t="shared" si="132"/>
        <v>0</v>
      </c>
      <c r="O496" s="36">
        <f t="shared" si="133"/>
        <v>0</v>
      </c>
      <c r="P496" s="36">
        <f t="shared" si="134"/>
        <v>0</v>
      </c>
      <c r="Q496" s="36">
        <f t="shared" si="135"/>
        <v>0</v>
      </c>
      <c r="R496" s="36">
        <f t="shared" si="136"/>
        <v>0</v>
      </c>
    </row>
    <row r="497" spans="1:18" ht="20.100000000000001" customHeight="1">
      <c r="A497" s="29">
        <v>4</v>
      </c>
      <c r="B497" s="29">
        <f t="shared" si="137"/>
        <v>470</v>
      </c>
      <c r="C497" s="29" t="s">
        <v>117</v>
      </c>
      <c r="D497" s="30" t="s">
        <v>529</v>
      </c>
      <c r="E497" s="29"/>
      <c r="F497" s="29" t="s">
        <v>29</v>
      </c>
      <c r="G497" s="30"/>
      <c r="H497" s="31">
        <v>94.37</v>
      </c>
      <c r="I497" s="32">
        <v>4452</v>
      </c>
      <c r="J497" s="33"/>
      <c r="K497" s="34">
        <f t="shared" si="131"/>
        <v>94.37</v>
      </c>
      <c r="N497" s="36">
        <f t="shared" si="132"/>
        <v>0</v>
      </c>
      <c r="O497" s="36">
        <f t="shared" si="133"/>
        <v>0</v>
      </c>
      <c r="P497" s="36">
        <f t="shared" si="134"/>
        <v>0</v>
      </c>
      <c r="Q497" s="36">
        <f t="shared" si="135"/>
        <v>0</v>
      </c>
      <c r="R497" s="36">
        <f t="shared" si="136"/>
        <v>0</v>
      </c>
    </row>
    <row r="498" spans="1:18" ht="20.100000000000001" customHeight="1">
      <c r="A498" s="29">
        <v>5</v>
      </c>
      <c r="B498" s="29">
        <f t="shared" si="137"/>
        <v>471</v>
      </c>
      <c r="C498" s="29" t="s">
        <v>117</v>
      </c>
      <c r="D498" s="30" t="s">
        <v>530</v>
      </c>
      <c r="E498" s="29"/>
      <c r="F498" s="29" t="s">
        <v>29</v>
      </c>
      <c r="G498" s="30"/>
      <c r="H498" s="31">
        <v>99.24</v>
      </c>
      <c r="I498" s="32">
        <v>3778</v>
      </c>
      <c r="J498" s="33"/>
      <c r="K498" s="34">
        <f t="shared" si="131"/>
        <v>99.24</v>
      </c>
      <c r="N498" s="36">
        <f t="shared" si="132"/>
        <v>0</v>
      </c>
      <c r="O498" s="36">
        <f t="shared" si="133"/>
        <v>0</v>
      </c>
      <c r="P498" s="36">
        <f t="shared" si="134"/>
        <v>0</v>
      </c>
      <c r="Q498" s="36">
        <f t="shared" si="135"/>
        <v>0</v>
      </c>
      <c r="R498" s="36">
        <f t="shared" si="136"/>
        <v>0</v>
      </c>
    </row>
    <row r="499" spans="1:18" ht="20.100000000000001" customHeight="1">
      <c r="A499" s="29">
        <v>6</v>
      </c>
      <c r="B499" s="29">
        <f t="shared" si="137"/>
        <v>472</v>
      </c>
      <c r="C499" s="29" t="s">
        <v>117</v>
      </c>
      <c r="D499" s="30" t="s">
        <v>531</v>
      </c>
      <c r="E499" s="29"/>
      <c r="F499" s="29" t="s">
        <v>29</v>
      </c>
      <c r="G499" s="30"/>
      <c r="H499" s="31">
        <v>61.76</v>
      </c>
      <c r="I499" s="32">
        <v>2948</v>
      </c>
      <c r="J499" s="33"/>
      <c r="K499" s="34">
        <f t="shared" si="131"/>
        <v>61.76</v>
      </c>
      <c r="N499" s="36">
        <f t="shared" si="132"/>
        <v>0</v>
      </c>
      <c r="O499" s="36">
        <f t="shared" si="133"/>
        <v>0</v>
      </c>
      <c r="P499" s="36">
        <f t="shared" si="134"/>
        <v>0</v>
      </c>
      <c r="Q499" s="36">
        <f t="shared" si="135"/>
        <v>0</v>
      </c>
      <c r="R499" s="36">
        <f t="shared" si="136"/>
        <v>0</v>
      </c>
    </row>
    <row r="500" spans="1:18" ht="20.100000000000001" customHeight="1">
      <c r="A500" s="29">
        <v>7</v>
      </c>
      <c r="B500" s="29">
        <f t="shared" si="137"/>
        <v>473</v>
      </c>
      <c r="C500" s="29" t="s">
        <v>117</v>
      </c>
      <c r="D500" s="30" t="s">
        <v>532</v>
      </c>
      <c r="E500" s="29">
        <v>1</v>
      </c>
      <c r="F500" s="29" t="s">
        <v>29</v>
      </c>
      <c r="G500" s="30"/>
      <c r="H500" s="31">
        <v>45.57</v>
      </c>
      <c r="I500" s="32">
        <v>2768</v>
      </c>
      <c r="J500" s="33"/>
      <c r="K500" s="34">
        <f t="shared" si="131"/>
        <v>45.57</v>
      </c>
      <c r="N500" s="36">
        <f t="shared" si="132"/>
        <v>0</v>
      </c>
      <c r="O500" s="36">
        <f t="shared" si="133"/>
        <v>0</v>
      </c>
      <c r="P500" s="36">
        <f t="shared" si="134"/>
        <v>0</v>
      </c>
      <c r="Q500" s="36">
        <f t="shared" si="135"/>
        <v>0</v>
      </c>
      <c r="R500" s="36">
        <f t="shared" si="136"/>
        <v>0</v>
      </c>
    </row>
    <row r="501" spans="1:18" ht="20.100000000000001" customHeight="1">
      <c r="A501" s="29">
        <v>8</v>
      </c>
      <c r="B501" s="29">
        <f t="shared" si="137"/>
        <v>474</v>
      </c>
      <c r="C501" s="29" t="s">
        <v>117</v>
      </c>
      <c r="D501" s="30" t="s">
        <v>533</v>
      </c>
      <c r="E501" s="29"/>
      <c r="F501" s="29" t="s">
        <v>29</v>
      </c>
      <c r="G501" s="30"/>
      <c r="H501" s="31">
        <v>88.96</v>
      </c>
      <c r="I501" s="32">
        <v>1995</v>
      </c>
      <c r="J501" s="33"/>
      <c r="K501" s="34">
        <f t="shared" si="131"/>
        <v>88.96</v>
      </c>
      <c r="N501" s="36">
        <f t="shared" si="132"/>
        <v>0</v>
      </c>
      <c r="O501" s="36">
        <f t="shared" si="133"/>
        <v>1</v>
      </c>
      <c r="P501" s="36">
        <f t="shared" si="134"/>
        <v>1</v>
      </c>
      <c r="Q501" s="36">
        <f t="shared" si="135"/>
        <v>0</v>
      </c>
      <c r="R501" s="36">
        <f t="shared" si="136"/>
        <v>0</v>
      </c>
    </row>
    <row r="502" spans="1:18" ht="20.100000000000001" customHeight="1">
      <c r="A502" s="29">
        <v>9</v>
      </c>
      <c r="B502" s="29">
        <f t="shared" si="137"/>
        <v>475</v>
      </c>
      <c r="C502" s="29" t="s">
        <v>117</v>
      </c>
      <c r="D502" s="30" t="s">
        <v>534</v>
      </c>
      <c r="E502" s="29"/>
      <c r="F502" s="29" t="s">
        <v>29</v>
      </c>
      <c r="G502" s="30"/>
      <c r="H502" s="31">
        <v>56.18</v>
      </c>
      <c r="I502" s="32">
        <v>2299</v>
      </c>
      <c r="J502" s="33"/>
      <c r="K502" s="34">
        <f t="shared" si="131"/>
        <v>56.18</v>
      </c>
      <c r="N502" s="36">
        <f t="shared" si="132"/>
        <v>0</v>
      </c>
      <c r="O502" s="36">
        <f t="shared" si="133"/>
        <v>1</v>
      </c>
      <c r="P502" s="36">
        <f t="shared" si="134"/>
        <v>1</v>
      </c>
      <c r="Q502" s="36">
        <f t="shared" si="135"/>
        <v>0</v>
      </c>
      <c r="R502" s="36">
        <f t="shared" si="136"/>
        <v>0</v>
      </c>
    </row>
    <row r="503" spans="1:18" ht="20.100000000000001" customHeight="1">
      <c r="A503" s="29">
        <v>10</v>
      </c>
      <c r="B503" s="29">
        <f t="shared" si="137"/>
        <v>476</v>
      </c>
      <c r="C503" s="29" t="s">
        <v>117</v>
      </c>
      <c r="D503" s="30" t="s">
        <v>535</v>
      </c>
      <c r="E503" s="29"/>
      <c r="F503" s="29" t="s">
        <v>29</v>
      </c>
      <c r="G503" s="30"/>
      <c r="H503" s="31">
        <v>40.049999999999997</v>
      </c>
      <c r="I503" s="32">
        <v>3037</v>
      </c>
      <c r="J503" s="33"/>
      <c r="K503" s="34">
        <f t="shared" si="131"/>
        <v>40.049999999999997</v>
      </c>
      <c r="N503" s="36">
        <f t="shared" si="132"/>
        <v>0</v>
      </c>
      <c r="O503" s="36">
        <f t="shared" si="133"/>
        <v>0</v>
      </c>
      <c r="P503" s="36">
        <f t="shared" si="134"/>
        <v>0</v>
      </c>
      <c r="Q503" s="36">
        <f t="shared" si="135"/>
        <v>0</v>
      </c>
      <c r="R503" s="36">
        <f t="shared" si="136"/>
        <v>0</v>
      </c>
    </row>
    <row r="504" spans="1:18" ht="20.100000000000001" customHeight="1">
      <c r="A504" s="29">
        <v>11</v>
      </c>
      <c r="B504" s="29">
        <f t="shared" si="137"/>
        <v>477</v>
      </c>
      <c r="C504" s="29" t="s">
        <v>117</v>
      </c>
      <c r="D504" s="30" t="s">
        <v>536</v>
      </c>
      <c r="E504" s="29"/>
      <c r="F504" s="29" t="s">
        <v>29</v>
      </c>
      <c r="G504" s="30"/>
      <c r="H504" s="31">
        <v>34.729999999999997</v>
      </c>
      <c r="I504" s="32">
        <v>3683</v>
      </c>
      <c r="J504" s="33"/>
      <c r="K504" s="34">
        <f t="shared" si="131"/>
        <v>34.729999999999997</v>
      </c>
      <c r="N504" s="36">
        <f t="shared" si="132"/>
        <v>0</v>
      </c>
      <c r="O504" s="36">
        <f t="shared" si="133"/>
        <v>0</v>
      </c>
      <c r="P504" s="36">
        <f t="shared" si="134"/>
        <v>0</v>
      </c>
      <c r="Q504" s="36">
        <f t="shared" si="135"/>
        <v>0</v>
      </c>
      <c r="R504" s="36">
        <f t="shared" si="136"/>
        <v>0</v>
      </c>
    </row>
    <row r="505" spans="1:18" ht="20.100000000000001" customHeight="1">
      <c r="A505" s="29">
        <v>12</v>
      </c>
      <c r="B505" s="29">
        <f t="shared" si="137"/>
        <v>478</v>
      </c>
      <c r="C505" s="29" t="s">
        <v>117</v>
      </c>
      <c r="D505" s="30" t="s">
        <v>537</v>
      </c>
      <c r="E505" s="29"/>
      <c r="F505" s="29" t="s">
        <v>29</v>
      </c>
      <c r="G505" s="30"/>
      <c r="H505" s="31">
        <v>49.08</v>
      </c>
      <c r="I505" s="32">
        <v>1773</v>
      </c>
      <c r="J505" s="33"/>
      <c r="K505" s="34">
        <f t="shared" si="131"/>
        <v>49.08</v>
      </c>
      <c r="N505" s="36">
        <f t="shared" si="132"/>
        <v>0</v>
      </c>
      <c r="O505" s="36">
        <f t="shared" si="133"/>
        <v>1</v>
      </c>
      <c r="P505" s="36">
        <f t="shared" si="134"/>
        <v>1</v>
      </c>
      <c r="Q505" s="36">
        <f t="shared" si="135"/>
        <v>0</v>
      </c>
      <c r="R505" s="36">
        <f t="shared" si="136"/>
        <v>0</v>
      </c>
    </row>
    <row r="506" spans="1:18" ht="20.100000000000001" customHeight="1">
      <c r="A506" s="29">
        <v>13</v>
      </c>
      <c r="B506" s="29">
        <f t="shared" si="137"/>
        <v>479</v>
      </c>
      <c r="C506" s="29" t="s">
        <v>501</v>
      </c>
      <c r="D506" s="30" t="s">
        <v>538</v>
      </c>
      <c r="E506" s="29">
        <v>1</v>
      </c>
      <c r="F506" s="29" t="s">
        <v>29</v>
      </c>
      <c r="G506" s="30"/>
      <c r="H506" s="31">
        <v>8.44</v>
      </c>
      <c r="I506" s="32">
        <v>2598</v>
      </c>
      <c r="J506" s="33"/>
      <c r="K506" s="34">
        <f t="shared" si="131"/>
        <v>8.44</v>
      </c>
      <c r="N506" s="36">
        <f>IF(H506&gt;=7,0,1)</f>
        <v>0</v>
      </c>
      <c r="O506" s="36">
        <f>IF(I506&gt;=4000,0,1)</f>
        <v>1</v>
      </c>
      <c r="P506" s="36">
        <f t="shared" si="134"/>
        <v>1</v>
      </c>
      <c r="Q506" s="36">
        <f>IF(AND(H506&gt;=14,I506&gt;=8000),1,0)</f>
        <v>0</v>
      </c>
      <c r="R506" s="36">
        <f>IF(AND(H506&lt;7,I506&lt;4000),1,0)</f>
        <v>0</v>
      </c>
    </row>
    <row r="507" spans="1:18" ht="20.100000000000001" customHeight="1">
      <c r="A507" s="15" t="s">
        <v>539</v>
      </c>
      <c r="B507" s="15"/>
      <c r="C507" s="29"/>
      <c r="D507" s="26" t="s">
        <v>540</v>
      </c>
      <c r="E507" s="15"/>
      <c r="F507" s="26"/>
      <c r="G507" s="26"/>
      <c r="H507" s="23">
        <f>SUM(H508:H518)</f>
        <v>585.63000000000011</v>
      </c>
      <c r="I507" s="24">
        <f>SUM(I508:I518)</f>
        <v>48527</v>
      </c>
      <c r="J507" s="33"/>
      <c r="N507" s="28">
        <f>SUM(N508:N518)</f>
        <v>2</v>
      </c>
      <c r="O507" s="28">
        <f>SUM(O508:O518)</f>
        <v>0</v>
      </c>
      <c r="P507" s="28">
        <f>SUM(P508:P518)</f>
        <v>2</v>
      </c>
      <c r="Q507" s="28">
        <f>SUM(Q508:Q518)</f>
        <v>2</v>
      </c>
      <c r="R507" s="28">
        <f>SUM(R508:R518)</f>
        <v>0</v>
      </c>
    </row>
    <row r="508" spans="1:18" ht="20.100000000000001" customHeight="1">
      <c r="A508" s="29">
        <v>1</v>
      </c>
      <c r="B508" s="29">
        <v>480</v>
      </c>
      <c r="C508" s="29" t="s">
        <v>117</v>
      </c>
      <c r="D508" s="30" t="s">
        <v>541</v>
      </c>
      <c r="E508" s="29">
        <v>1</v>
      </c>
      <c r="F508" s="29" t="s">
        <v>29</v>
      </c>
      <c r="G508" s="30"/>
      <c r="H508" s="31">
        <v>24.61</v>
      </c>
      <c r="I508" s="32">
        <v>4393</v>
      </c>
      <c r="J508" s="33"/>
      <c r="K508" s="34">
        <f t="shared" ref="K508:K518" si="138">ROUND(H508,2)</f>
        <v>24.61</v>
      </c>
      <c r="N508" s="36">
        <f>IF(H508&gt;=25,0,1)</f>
        <v>1</v>
      </c>
      <c r="O508" s="36">
        <f>IF(I508&gt;=2500,0,1)</f>
        <v>0</v>
      </c>
      <c r="P508" s="36">
        <f t="shared" ref="P508:P518" si="139">N508+O508</f>
        <v>1</v>
      </c>
      <c r="Q508" s="36">
        <f>IF(AND(H508&gt;=50,I508&gt;=5000),1,0)</f>
        <v>0</v>
      </c>
      <c r="R508" s="36">
        <f>IF(AND(H508&lt;25,I508&lt;2500),1,0)</f>
        <v>0</v>
      </c>
    </row>
    <row r="509" spans="1:18" ht="20.100000000000001" customHeight="1">
      <c r="A509" s="29">
        <v>2</v>
      </c>
      <c r="B509" s="29">
        <f t="shared" ref="B509:B518" si="140">B508+1</f>
        <v>481</v>
      </c>
      <c r="C509" s="29" t="s">
        <v>117</v>
      </c>
      <c r="D509" s="30" t="s">
        <v>542</v>
      </c>
      <c r="E509" s="29"/>
      <c r="F509" s="29" t="s">
        <v>29</v>
      </c>
      <c r="G509" s="30"/>
      <c r="H509" s="31">
        <v>62.23</v>
      </c>
      <c r="I509" s="32">
        <v>4136</v>
      </c>
      <c r="J509" s="33"/>
      <c r="K509" s="34">
        <f t="shared" si="138"/>
        <v>62.23</v>
      </c>
      <c r="N509" s="36">
        <f>IF(H509&gt;=25,0,1)</f>
        <v>0</v>
      </c>
      <c r="O509" s="36">
        <f>IF(I509&gt;=2500,0,1)</f>
        <v>0</v>
      </c>
      <c r="P509" s="36">
        <f t="shared" si="139"/>
        <v>0</v>
      </c>
      <c r="Q509" s="36">
        <f>IF(AND(H509&gt;=50,I509&gt;=5000),1,0)</f>
        <v>0</v>
      </c>
      <c r="R509" s="36">
        <f>IF(AND(H509&lt;25,I509&lt;2500),1,0)</f>
        <v>0</v>
      </c>
    </row>
    <row r="510" spans="1:18" ht="20.100000000000001" customHeight="1">
      <c r="A510" s="29">
        <v>3</v>
      </c>
      <c r="B510" s="29">
        <f t="shared" si="140"/>
        <v>482</v>
      </c>
      <c r="C510" s="29" t="s">
        <v>117</v>
      </c>
      <c r="D510" s="30" t="s">
        <v>543</v>
      </c>
      <c r="E510" s="29"/>
      <c r="F510" s="29" t="s">
        <v>29</v>
      </c>
      <c r="G510" s="30"/>
      <c r="H510" s="31">
        <v>95.22</v>
      </c>
      <c r="I510" s="32">
        <v>5887</v>
      </c>
      <c r="J510" s="33"/>
      <c r="K510" s="34">
        <f t="shared" si="138"/>
        <v>95.22</v>
      </c>
      <c r="N510" s="36">
        <f>IF(H510&gt;=25,0,1)</f>
        <v>0</v>
      </c>
      <c r="O510" s="36">
        <f>IF(I510&gt;=2500,0,1)</f>
        <v>0</v>
      </c>
      <c r="P510" s="36">
        <f t="shared" si="139"/>
        <v>0</v>
      </c>
      <c r="Q510" s="36">
        <f>IF(AND(H510&gt;=50,I510&gt;=5000),1,0)</f>
        <v>1</v>
      </c>
      <c r="R510" s="36">
        <f>IF(AND(H510&lt;25,I510&lt;2500),1,0)</f>
        <v>0</v>
      </c>
    </row>
    <row r="511" spans="1:18" ht="20.100000000000001" customHeight="1">
      <c r="A511" s="37">
        <v>4</v>
      </c>
      <c r="B511" s="37">
        <f t="shared" si="140"/>
        <v>483</v>
      </c>
      <c r="C511" s="37" t="s">
        <v>117</v>
      </c>
      <c r="D511" s="38" t="s">
        <v>544</v>
      </c>
      <c r="E511" s="37"/>
      <c r="F511" s="37" t="s">
        <v>29</v>
      </c>
      <c r="G511" s="38"/>
      <c r="H511" s="39">
        <v>97.88</v>
      </c>
      <c r="I511" s="40">
        <v>5129</v>
      </c>
      <c r="J511" s="41"/>
      <c r="K511" s="34">
        <f t="shared" si="138"/>
        <v>97.88</v>
      </c>
      <c r="N511" s="36">
        <f>IF(H511&gt;=25,0,1)</f>
        <v>0</v>
      </c>
      <c r="O511" s="36">
        <f>IF(I511&gt;=2500,0,1)</f>
        <v>0</v>
      </c>
      <c r="P511" s="36">
        <f t="shared" si="139"/>
        <v>0</v>
      </c>
      <c r="Q511" s="36">
        <f>IF(AND(H511&gt;=50,I511&gt;=5000),1,0)</f>
        <v>1</v>
      </c>
      <c r="R511" s="36">
        <f>IF(AND(H511&lt;25,I511&lt;2500),1,0)</f>
        <v>0</v>
      </c>
    </row>
    <row r="512" spans="1:18" ht="20.100000000000001" customHeight="1">
      <c r="A512" s="29">
        <v>5</v>
      </c>
      <c r="B512" s="29">
        <f t="shared" si="140"/>
        <v>484</v>
      </c>
      <c r="C512" s="29" t="s">
        <v>117</v>
      </c>
      <c r="D512" s="30" t="s">
        <v>545</v>
      </c>
      <c r="E512" s="29"/>
      <c r="F512" s="29" t="s">
        <v>29</v>
      </c>
      <c r="G512" s="30"/>
      <c r="H512" s="31">
        <v>69.180000000000007</v>
      </c>
      <c r="I512" s="32">
        <v>2534</v>
      </c>
      <c r="J512" s="33"/>
      <c r="K512" s="34">
        <f t="shared" si="138"/>
        <v>69.180000000000007</v>
      </c>
      <c r="N512" s="36">
        <f>IF(H512&gt;=25,0,1)</f>
        <v>0</v>
      </c>
      <c r="O512" s="36">
        <f>IF(I512&gt;=2500,0,1)</f>
        <v>0</v>
      </c>
      <c r="P512" s="36">
        <f t="shared" si="139"/>
        <v>0</v>
      </c>
      <c r="Q512" s="36">
        <f>IF(AND(H512&gt;=50,I512&gt;=5000),1,0)</f>
        <v>0</v>
      </c>
      <c r="R512" s="36">
        <f>IF(AND(H512&lt;25,I512&lt;2500),1,0)</f>
        <v>0</v>
      </c>
    </row>
    <row r="513" spans="1:18" ht="20.100000000000001" customHeight="1">
      <c r="A513" s="29">
        <v>6</v>
      </c>
      <c r="B513" s="29">
        <f t="shared" si="140"/>
        <v>485</v>
      </c>
      <c r="C513" s="29" t="s">
        <v>501</v>
      </c>
      <c r="D513" s="30" t="s">
        <v>546</v>
      </c>
      <c r="E513" s="29">
        <v>1</v>
      </c>
      <c r="F513" s="29" t="s">
        <v>29</v>
      </c>
      <c r="G513" s="30"/>
      <c r="H513" s="31">
        <v>2.21</v>
      </c>
      <c r="I513" s="32">
        <v>5086</v>
      </c>
      <c r="J513" s="33"/>
      <c r="K513" s="34">
        <f t="shared" si="138"/>
        <v>2.21</v>
      </c>
      <c r="N513" s="36">
        <f>IF(H513&gt;=7,0,1)</f>
        <v>1</v>
      </c>
      <c r="O513" s="36">
        <f>IF(I513&gt;=4000,0,1)</f>
        <v>0</v>
      </c>
      <c r="P513" s="36">
        <f t="shared" si="139"/>
        <v>1</v>
      </c>
      <c r="Q513" s="36">
        <f>IF(AND(H513&gt;=14,I513&gt;=8000),1,0)</f>
        <v>0</v>
      </c>
      <c r="R513" s="36">
        <f>IF(AND(H513&lt;7,I513&lt;4000),1,0)</f>
        <v>0</v>
      </c>
    </row>
    <row r="514" spans="1:18" ht="20.100000000000001" customHeight="1">
      <c r="A514" s="29">
        <v>7</v>
      </c>
      <c r="B514" s="29">
        <f t="shared" si="140"/>
        <v>486</v>
      </c>
      <c r="C514" s="29" t="s">
        <v>117</v>
      </c>
      <c r="D514" s="30" t="s">
        <v>547</v>
      </c>
      <c r="E514" s="29"/>
      <c r="F514" s="29" t="s">
        <v>29</v>
      </c>
      <c r="G514" s="30"/>
      <c r="H514" s="31">
        <v>73.540000000000006</v>
      </c>
      <c r="I514" s="32">
        <v>4550</v>
      </c>
      <c r="J514" s="33"/>
      <c r="K514" s="34">
        <f t="shared" si="138"/>
        <v>73.540000000000006</v>
      </c>
      <c r="N514" s="36">
        <f>IF(H514&gt;=25,0,1)</f>
        <v>0</v>
      </c>
      <c r="O514" s="36">
        <f>IF(I514&gt;=2500,0,1)</f>
        <v>0</v>
      </c>
      <c r="P514" s="36">
        <f t="shared" si="139"/>
        <v>0</v>
      </c>
      <c r="Q514" s="36">
        <f>IF(AND(H514&gt;=50,I514&gt;=5000),1,0)</f>
        <v>0</v>
      </c>
      <c r="R514" s="36">
        <f>IF(AND(H514&lt;25,I514&lt;2500),1,0)</f>
        <v>0</v>
      </c>
    </row>
    <row r="515" spans="1:18" ht="20.100000000000001" customHeight="1">
      <c r="A515" s="29">
        <v>8</v>
      </c>
      <c r="B515" s="29">
        <f t="shared" si="140"/>
        <v>487</v>
      </c>
      <c r="C515" s="29" t="s">
        <v>117</v>
      </c>
      <c r="D515" s="30" t="s">
        <v>548</v>
      </c>
      <c r="E515" s="29"/>
      <c r="F515" s="29" t="s">
        <v>29</v>
      </c>
      <c r="G515" s="30"/>
      <c r="H515" s="31">
        <v>40.340000000000003</v>
      </c>
      <c r="I515" s="32">
        <v>2637</v>
      </c>
      <c r="J515" s="33"/>
      <c r="K515" s="34">
        <f t="shared" si="138"/>
        <v>40.340000000000003</v>
      </c>
      <c r="N515" s="36">
        <f>IF(H515&gt;=25,0,1)</f>
        <v>0</v>
      </c>
      <c r="O515" s="36">
        <f>IF(I515&gt;=2500,0,1)</f>
        <v>0</v>
      </c>
      <c r="P515" s="36">
        <f t="shared" si="139"/>
        <v>0</v>
      </c>
      <c r="Q515" s="36">
        <f>IF(AND(H515&gt;=50,I515&gt;=5000),1,0)</f>
        <v>0</v>
      </c>
      <c r="R515" s="36">
        <f>IF(AND(H515&lt;25,I515&lt;2500),1,0)</f>
        <v>0</v>
      </c>
    </row>
    <row r="516" spans="1:18" ht="20.100000000000001" customHeight="1">
      <c r="A516" s="29">
        <v>9</v>
      </c>
      <c r="B516" s="29">
        <f t="shared" si="140"/>
        <v>488</v>
      </c>
      <c r="C516" s="29" t="s">
        <v>117</v>
      </c>
      <c r="D516" s="30" t="s">
        <v>250</v>
      </c>
      <c r="E516" s="29"/>
      <c r="F516" s="29" t="s">
        <v>29</v>
      </c>
      <c r="G516" s="30"/>
      <c r="H516" s="31">
        <v>44.07</v>
      </c>
      <c r="I516" s="32">
        <v>5911</v>
      </c>
      <c r="J516" s="33"/>
      <c r="K516" s="34">
        <f t="shared" si="138"/>
        <v>44.07</v>
      </c>
      <c r="N516" s="36">
        <f>IF(H516&gt;=25,0,1)</f>
        <v>0</v>
      </c>
      <c r="O516" s="36">
        <f>IF(I516&gt;=2500,0,1)</f>
        <v>0</v>
      </c>
      <c r="P516" s="36">
        <f t="shared" si="139"/>
        <v>0</v>
      </c>
      <c r="Q516" s="36">
        <f>IF(AND(H516&gt;=50,I516&gt;=5000),1,0)</f>
        <v>0</v>
      </c>
      <c r="R516" s="36">
        <f>IF(AND(H516&lt;25,I516&lt;2500),1,0)</f>
        <v>0</v>
      </c>
    </row>
    <row r="517" spans="1:18" ht="20.100000000000001" customHeight="1">
      <c r="A517" s="29">
        <v>10</v>
      </c>
      <c r="B517" s="29">
        <f t="shared" si="140"/>
        <v>489</v>
      </c>
      <c r="C517" s="29" t="s">
        <v>117</v>
      </c>
      <c r="D517" s="30" t="s">
        <v>549</v>
      </c>
      <c r="E517" s="29"/>
      <c r="F517" s="29" t="s">
        <v>29</v>
      </c>
      <c r="G517" s="30"/>
      <c r="H517" s="31">
        <v>32.03</v>
      </c>
      <c r="I517" s="32">
        <v>4613</v>
      </c>
      <c r="J517" s="33"/>
      <c r="K517" s="34">
        <f t="shared" si="138"/>
        <v>32.03</v>
      </c>
      <c r="N517" s="36">
        <f>IF(H517&gt;=25,0,1)</f>
        <v>0</v>
      </c>
      <c r="O517" s="36">
        <f>IF(I517&gt;=2500,0,1)</f>
        <v>0</v>
      </c>
      <c r="P517" s="36">
        <f t="shared" si="139"/>
        <v>0</v>
      </c>
      <c r="Q517" s="36">
        <f>IF(AND(H517&gt;=50,I517&gt;=5000),1,0)</f>
        <v>0</v>
      </c>
      <c r="R517" s="36">
        <f>IF(AND(H517&lt;25,I517&lt;2500),1,0)</f>
        <v>0</v>
      </c>
    </row>
    <row r="518" spans="1:18" ht="20.100000000000001" customHeight="1">
      <c r="A518" s="29">
        <v>11</v>
      </c>
      <c r="B518" s="29">
        <f t="shared" si="140"/>
        <v>490</v>
      </c>
      <c r="C518" s="29" t="s">
        <v>117</v>
      </c>
      <c r="D518" s="30" t="s">
        <v>550</v>
      </c>
      <c r="E518" s="29"/>
      <c r="F518" s="29" t="s">
        <v>29</v>
      </c>
      <c r="G518" s="30"/>
      <c r="H518" s="31">
        <v>44.32</v>
      </c>
      <c r="I518" s="32">
        <v>3651</v>
      </c>
      <c r="J518" s="33"/>
      <c r="K518" s="34">
        <f t="shared" si="138"/>
        <v>44.32</v>
      </c>
      <c r="N518" s="36">
        <f>IF(H518&gt;=25,0,1)</f>
        <v>0</v>
      </c>
      <c r="O518" s="36">
        <f>IF(I518&gt;=2500,0,1)</f>
        <v>0</v>
      </c>
      <c r="P518" s="36">
        <f t="shared" si="139"/>
        <v>0</v>
      </c>
      <c r="Q518" s="36">
        <f>IF(AND(H518&gt;=50,I518&gt;=5000),1,0)</f>
        <v>0</v>
      </c>
      <c r="R518" s="36">
        <f>IF(AND(H518&lt;25,I518&lt;2500),1,0)</f>
        <v>0</v>
      </c>
    </row>
    <row r="519" spans="1:18" ht="20.100000000000001" customHeight="1">
      <c r="A519" s="15" t="s">
        <v>551</v>
      </c>
      <c r="B519" s="15"/>
      <c r="C519" s="29"/>
      <c r="D519" s="26" t="s">
        <v>552</v>
      </c>
      <c r="E519" s="15"/>
      <c r="F519" s="26"/>
      <c r="G519" s="26"/>
      <c r="H519" s="23">
        <f>SUM(H520:H542)</f>
        <v>777.56999999999994</v>
      </c>
      <c r="I519" s="24">
        <f>SUM(I520:I542)</f>
        <v>99148</v>
      </c>
      <c r="J519" s="33"/>
      <c r="N519" s="28">
        <f>SUM(N520:N542)</f>
        <v>6</v>
      </c>
      <c r="O519" s="28">
        <f>SUM(O520:O542)</f>
        <v>2</v>
      </c>
      <c r="P519" s="28">
        <f>SUM(P520:P542)</f>
        <v>8</v>
      </c>
      <c r="Q519" s="28">
        <f>SUM(Q520:Q542)</f>
        <v>1</v>
      </c>
      <c r="R519" s="28">
        <f>SUM(R520:R542)</f>
        <v>1</v>
      </c>
    </row>
    <row r="520" spans="1:18" ht="20.100000000000001" customHeight="1">
      <c r="A520" s="37">
        <v>1</v>
      </c>
      <c r="B520" s="37">
        <v>491</v>
      </c>
      <c r="C520" s="37" t="s">
        <v>117</v>
      </c>
      <c r="D520" s="38" t="s">
        <v>553</v>
      </c>
      <c r="E520" s="37"/>
      <c r="F520" s="37" t="s">
        <v>29</v>
      </c>
      <c r="G520" s="38"/>
      <c r="H520" s="39">
        <v>34.799999999999997</v>
      </c>
      <c r="I520" s="40">
        <v>5247</v>
      </c>
      <c r="J520" s="41"/>
      <c r="K520" s="34">
        <f t="shared" ref="K520:K542" si="141">ROUND(H520,2)</f>
        <v>34.799999999999997</v>
      </c>
      <c r="N520" s="36">
        <f>IF(H520&gt;=25,0,1)</f>
        <v>0</v>
      </c>
      <c r="O520" s="36">
        <f>IF(I520&gt;=2500,0,1)</f>
        <v>0</v>
      </c>
      <c r="P520" s="36">
        <f t="shared" ref="P520:P542" si="142">N520+O520</f>
        <v>0</v>
      </c>
      <c r="Q520" s="36">
        <f>IF(AND(H520&gt;=50,I520&gt;=5000),1,0)</f>
        <v>0</v>
      </c>
      <c r="R520" s="36">
        <f>IF(AND(H520&lt;25,I520&lt;2500),1,0)</f>
        <v>0</v>
      </c>
    </row>
    <row r="521" spans="1:18" ht="20.100000000000001" customHeight="1">
      <c r="A521" s="29">
        <v>2</v>
      </c>
      <c r="B521" s="29">
        <f t="shared" ref="B521:B542" si="143">B520+1</f>
        <v>492</v>
      </c>
      <c r="C521" s="29" t="s">
        <v>117</v>
      </c>
      <c r="D521" s="30" t="s">
        <v>554</v>
      </c>
      <c r="E521" s="29"/>
      <c r="F521" s="29" t="s">
        <v>29</v>
      </c>
      <c r="G521" s="30"/>
      <c r="H521" s="31">
        <v>29.94</v>
      </c>
      <c r="I521" s="32">
        <v>3520</v>
      </c>
      <c r="J521" s="33"/>
      <c r="K521" s="34">
        <f t="shared" si="141"/>
        <v>29.94</v>
      </c>
      <c r="N521" s="36">
        <f>IF(H521&gt;=25,0,1)</f>
        <v>0</v>
      </c>
      <c r="O521" s="36">
        <f>IF(I521&gt;=2500,0,1)</f>
        <v>0</v>
      </c>
      <c r="P521" s="36">
        <f t="shared" si="142"/>
        <v>0</v>
      </c>
      <c r="Q521" s="36">
        <f>IF(AND(H521&gt;=50,I521&gt;=5000),1,0)</f>
        <v>0</v>
      </c>
      <c r="R521" s="36">
        <f>IF(AND(H521&lt;25,I521&lt;2500),1,0)</f>
        <v>0</v>
      </c>
    </row>
    <row r="522" spans="1:18" ht="20.100000000000001" customHeight="1">
      <c r="A522" s="29">
        <v>3</v>
      </c>
      <c r="B522" s="29">
        <f t="shared" si="143"/>
        <v>493</v>
      </c>
      <c r="C522" s="29" t="s">
        <v>117</v>
      </c>
      <c r="D522" s="30" t="s">
        <v>555</v>
      </c>
      <c r="E522" s="29"/>
      <c r="F522" s="29" t="s">
        <v>29</v>
      </c>
      <c r="G522" s="30"/>
      <c r="H522" s="31">
        <v>28.07</v>
      </c>
      <c r="I522" s="32">
        <v>3157</v>
      </c>
      <c r="J522" s="33"/>
      <c r="K522" s="34">
        <f t="shared" si="141"/>
        <v>28.07</v>
      </c>
      <c r="N522" s="36">
        <f>IF(H522&gt;=25,0,1)</f>
        <v>0</v>
      </c>
      <c r="O522" s="36">
        <f>IF(I522&gt;=2500,0,1)</f>
        <v>0</v>
      </c>
      <c r="P522" s="36">
        <f t="shared" si="142"/>
        <v>0</v>
      </c>
      <c r="Q522" s="36">
        <f>IF(AND(H522&gt;=50,I522&gt;=5000),1,0)</f>
        <v>0</v>
      </c>
      <c r="R522" s="36">
        <f>IF(AND(H522&lt;25,I522&lt;2500),1,0)</f>
        <v>0</v>
      </c>
    </row>
    <row r="523" spans="1:18" ht="20.100000000000001" customHeight="1">
      <c r="A523" s="29">
        <v>4</v>
      </c>
      <c r="B523" s="29">
        <f t="shared" si="143"/>
        <v>494</v>
      </c>
      <c r="C523" s="29" t="s">
        <v>117</v>
      </c>
      <c r="D523" s="30" t="s">
        <v>556</v>
      </c>
      <c r="E523" s="29"/>
      <c r="F523" s="29" t="s">
        <v>29</v>
      </c>
      <c r="G523" s="30"/>
      <c r="H523" s="31">
        <v>66.25</v>
      </c>
      <c r="I523" s="32">
        <v>8425</v>
      </c>
      <c r="J523" s="33"/>
      <c r="K523" s="34">
        <f t="shared" si="141"/>
        <v>66.25</v>
      </c>
      <c r="N523" s="36">
        <f>IF(H523&gt;=25,0,1)</f>
        <v>0</v>
      </c>
      <c r="O523" s="36">
        <f>IF(I523&gt;=2500,0,1)</f>
        <v>0</v>
      </c>
      <c r="P523" s="36">
        <f t="shared" si="142"/>
        <v>0</v>
      </c>
      <c r="Q523" s="36">
        <f>IF(AND(H523&gt;=50,I523&gt;=5000),1,0)</f>
        <v>1</v>
      </c>
      <c r="R523" s="36">
        <f>IF(AND(H523&lt;25,I523&lt;2500),1,0)</f>
        <v>0</v>
      </c>
    </row>
    <row r="524" spans="1:18" ht="20.100000000000001" customHeight="1">
      <c r="A524" s="29">
        <v>5</v>
      </c>
      <c r="B524" s="29">
        <f t="shared" si="143"/>
        <v>495</v>
      </c>
      <c r="C524" s="29" t="s">
        <v>117</v>
      </c>
      <c r="D524" s="30" t="s">
        <v>557</v>
      </c>
      <c r="E524" s="29">
        <v>1</v>
      </c>
      <c r="F524" s="29" t="s">
        <v>29</v>
      </c>
      <c r="G524" s="30"/>
      <c r="H524" s="31">
        <v>11.16</v>
      </c>
      <c r="I524" s="32">
        <v>3647</v>
      </c>
      <c r="J524" s="33"/>
      <c r="K524" s="34">
        <f t="shared" si="141"/>
        <v>11.16</v>
      </c>
      <c r="N524" s="36">
        <f>IF(H524&gt;=25,0,1)</f>
        <v>1</v>
      </c>
      <c r="O524" s="36">
        <f>IF(I524&gt;=2500,0,1)</f>
        <v>0</v>
      </c>
      <c r="P524" s="36">
        <f t="shared" si="142"/>
        <v>1</v>
      </c>
      <c r="Q524" s="36">
        <f>IF(AND(H524&gt;=50,I524&gt;=5000),1,0)</f>
        <v>0</v>
      </c>
      <c r="R524" s="36">
        <f>IF(AND(H524&lt;25,I524&lt;2500),1,0)</f>
        <v>0</v>
      </c>
    </row>
    <row r="525" spans="1:18" ht="20.100000000000001" customHeight="1">
      <c r="A525" s="29">
        <v>6</v>
      </c>
      <c r="B525" s="29">
        <f t="shared" si="143"/>
        <v>496</v>
      </c>
      <c r="C525" s="29" t="s">
        <v>501</v>
      </c>
      <c r="D525" s="30" t="s">
        <v>558</v>
      </c>
      <c r="E525" s="29">
        <v>1</v>
      </c>
      <c r="F525" s="29" t="s">
        <v>29</v>
      </c>
      <c r="G525" s="30"/>
      <c r="H525" s="31">
        <v>0.83</v>
      </c>
      <c r="I525" s="32">
        <v>3437</v>
      </c>
      <c r="J525" s="42"/>
      <c r="K525" s="34">
        <f t="shared" si="141"/>
        <v>0.83</v>
      </c>
      <c r="N525" s="36">
        <f>IF(H525&gt;=7,0,1)</f>
        <v>1</v>
      </c>
      <c r="O525" s="36">
        <f>IF(I525&gt;=4000,0,1)</f>
        <v>1</v>
      </c>
      <c r="P525" s="36">
        <f t="shared" si="142"/>
        <v>2</v>
      </c>
      <c r="Q525" s="36">
        <f>IF(AND(H525&gt;=14,I525&gt;=8000),1,0)</f>
        <v>0</v>
      </c>
      <c r="R525" s="36">
        <f>IF(AND(H525&lt;7,I525&lt;4000),1,0)</f>
        <v>1</v>
      </c>
    </row>
    <row r="526" spans="1:18" ht="20.100000000000001" customHeight="1">
      <c r="A526" s="29">
        <v>7</v>
      </c>
      <c r="B526" s="29">
        <f t="shared" si="143"/>
        <v>497</v>
      </c>
      <c r="C526" s="29" t="s">
        <v>117</v>
      </c>
      <c r="D526" s="30" t="s">
        <v>559</v>
      </c>
      <c r="E526" s="29"/>
      <c r="F526" s="29" t="s">
        <v>29</v>
      </c>
      <c r="G526" s="30"/>
      <c r="H526" s="31">
        <v>26.99</v>
      </c>
      <c r="I526" s="32">
        <v>4546</v>
      </c>
      <c r="J526" s="33"/>
      <c r="K526" s="34">
        <f t="shared" si="141"/>
        <v>26.99</v>
      </c>
      <c r="N526" s="36">
        <f t="shared" ref="N526:N542" si="144">IF(H526&gt;=25,0,1)</f>
        <v>0</v>
      </c>
      <c r="O526" s="36">
        <f t="shared" ref="O526:O542" si="145">IF(I526&gt;=2500,0,1)</f>
        <v>0</v>
      </c>
      <c r="P526" s="36">
        <f t="shared" si="142"/>
        <v>0</v>
      </c>
      <c r="Q526" s="36">
        <f t="shared" ref="Q526:Q542" si="146">IF(AND(H526&gt;=50,I526&gt;=5000),1,0)</f>
        <v>0</v>
      </c>
      <c r="R526" s="36">
        <f t="shared" ref="R526:R542" si="147">IF(AND(H526&lt;25,I526&lt;2500),1,0)</f>
        <v>0</v>
      </c>
    </row>
    <row r="527" spans="1:18" ht="20.100000000000001" customHeight="1">
      <c r="A527" s="29">
        <v>8</v>
      </c>
      <c r="B527" s="29">
        <f t="shared" si="143"/>
        <v>498</v>
      </c>
      <c r="C527" s="29" t="s">
        <v>117</v>
      </c>
      <c r="D527" s="30" t="s">
        <v>560</v>
      </c>
      <c r="E527" s="29">
        <v>1</v>
      </c>
      <c r="F527" s="29" t="s">
        <v>29</v>
      </c>
      <c r="G527" s="30"/>
      <c r="H527" s="31">
        <v>13.23</v>
      </c>
      <c r="I527" s="32">
        <v>2513</v>
      </c>
      <c r="J527" s="33"/>
      <c r="K527" s="34">
        <f t="shared" si="141"/>
        <v>13.23</v>
      </c>
      <c r="N527" s="36">
        <f t="shared" si="144"/>
        <v>1</v>
      </c>
      <c r="O527" s="36">
        <f t="shared" si="145"/>
        <v>0</v>
      </c>
      <c r="P527" s="36">
        <f t="shared" si="142"/>
        <v>1</v>
      </c>
      <c r="Q527" s="36">
        <f t="shared" si="146"/>
        <v>0</v>
      </c>
      <c r="R527" s="36">
        <f t="shared" si="147"/>
        <v>0</v>
      </c>
    </row>
    <row r="528" spans="1:18" ht="20.100000000000001" customHeight="1">
      <c r="A528" s="29">
        <v>9</v>
      </c>
      <c r="B528" s="29">
        <f t="shared" si="143"/>
        <v>499</v>
      </c>
      <c r="C528" s="29" t="s">
        <v>117</v>
      </c>
      <c r="D528" s="30" t="s">
        <v>561</v>
      </c>
      <c r="E528" s="29"/>
      <c r="F528" s="29" t="s">
        <v>29</v>
      </c>
      <c r="G528" s="30"/>
      <c r="H528" s="31">
        <v>37.25</v>
      </c>
      <c r="I528" s="32">
        <v>3266</v>
      </c>
      <c r="J528" s="33"/>
      <c r="K528" s="34">
        <f t="shared" si="141"/>
        <v>37.25</v>
      </c>
      <c r="N528" s="36">
        <f t="shared" si="144"/>
        <v>0</v>
      </c>
      <c r="O528" s="36">
        <f t="shared" si="145"/>
        <v>0</v>
      </c>
      <c r="P528" s="36">
        <f t="shared" si="142"/>
        <v>0</v>
      </c>
      <c r="Q528" s="36">
        <f t="shared" si="146"/>
        <v>0</v>
      </c>
      <c r="R528" s="36">
        <f t="shared" si="147"/>
        <v>0</v>
      </c>
    </row>
    <row r="529" spans="1:18" ht="20.100000000000001" customHeight="1">
      <c r="A529" s="29">
        <v>10</v>
      </c>
      <c r="B529" s="29">
        <f t="shared" si="143"/>
        <v>500</v>
      </c>
      <c r="C529" s="29" t="s">
        <v>117</v>
      </c>
      <c r="D529" s="30" t="s">
        <v>562</v>
      </c>
      <c r="E529" s="29"/>
      <c r="F529" s="29" t="s">
        <v>29</v>
      </c>
      <c r="G529" s="30"/>
      <c r="H529" s="31">
        <v>43.63</v>
      </c>
      <c r="I529" s="32">
        <v>6173</v>
      </c>
      <c r="J529" s="33"/>
      <c r="K529" s="34">
        <f t="shared" si="141"/>
        <v>43.63</v>
      </c>
      <c r="N529" s="36">
        <f t="shared" si="144"/>
        <v>0</v>
      </c>
      <c r="O529" s="36">
        <f t="shared" si="145"/>
        <v>0</v>
      </c>
      <c r="P529" s="36">
        <f t="shared" si="142"/>
        <v>0</v>
      </c>
      <c r="Q529" s="36">
        <f t="shared" si="146"/>
        <v>0</v>
      </c>
      <c r="R529" s="36">
        <f t="shared" si="147"/>
        <v>0</v>
      </c>
    </row>
    <row r="530" spans="1:18" ht="20.100000000000001" customHeight="1">
      <c r="A530" s="29">
        <v>11</v>
      </c>
      <c r="B530" s="29">
        <f t="shared" si="143"/>
        <v>501</v>
      </c>
      <c r="C530" s="29" t="s">
        <v>117</v>
      </c>
      <c r="D530" s="30" t="s">
        <v>563</v>
      </c>
      <c r="E530" s="29"/>
      <c r="F530" s="29" t="s">
        <v>29</v>
      </c>
      <c r="G530" s="30"/>
      <c r="H530" s="31">
        <v>49.01</v>
      </c>
      <c r="I530" s="32">
        <v>3790</v>
      </c>
      <c r="J530" s="33"/>
      <c r="K530" s="34">
        <f t="shared" si="141"/>
        <v>49.01</v>
      </c>
      <c r="N530" s="36">
        <f t="shared" si="144"/>
        <v>0</v>
      </c>
      <c r="O530" s="36">
        <f t="shared" si="145"/>
        <v>0</v>
      </c>
      <c r="P530" s="36">
        <f t="shared" si="142"/>
        <v>0</v>
      </c>
      <c r="Q530" s="36">
        <f t="shared" si="146"/>
        <v>0</v>
      </c>
      <c r="R530" s="36">
        <f t="shared" si="147"/>
        <v>0</v>
      </c>
    </row>
    <row r="531" spans="1:18" ht="20.100000000000001" customHeight="1">
      <c r="A531" s="29">
        <v>12</v>
      </c>
      <c r="B531" s="29">
        <f t="shared" si="143"/>
        <v>502</v>
      </c>
      <c r="C531" s="29" t="s">
        <v>117</v>
      </c>
      <c r="D531" s="30" t="s">
        <v>564</v>
      </c>
      <c r="E531" s="29"/>
      <c r="F531" s="29" t="s">
        <v>29</v>
      </c>
      <c r="G531" s="30"/>
      <c r="H531" s="31">
        <v>78.040000000000006</v>
      </c>
      <c r="I531" s="32">
        <v>4755</v>
      </c>
      <c r="J531" s="33"/>
      <c r="K531" s="34">
        <f t="shared" si="141"/>
        <v>78.040000000000006</v>
      </c>
      <c r="N531" s="36">
        <f t="shared" si="144"/>
        <v>0</v>
      </c>
      <c r="O531" s="36">
        <f t="shared" si="145"/>
        <v>0</v>
      </c>
      <c r="P531" s="36">
        <f t="shared" si="142"/>
        <v>0</v>
      </c>
      <c r="Q531" s="36">
        <f t="shared" si="146"/>
        <v>0</v>
      </c>
      <c r="R531" s="36">
        <f t="shared" si="147"/>
        <v>0</v>
      </c>
    </row>
    <row r="532" spans="1:18" ht="20.100000000000001" customHeight="1">
      <c r="A532" s="29">
        <v>13</v>
      </c>
      <c r="B532" s="29">
        <f t="shared" si="143"/>
        <v>503</v>
      </c>
      <c r="C532" s="29" t="s">
        <v>117</v>
      </c>
      <c r="D532" s="30" t="s">
        <v>565</v>
      </c>
      <c r="E532" s="29"/>
      <c r="F532" s="29" t="s">
        <v>29</v>
      </c>
      <c r="G532" s="30"/>
      <c r="H532" s="31">
        <v>14.93</v>
      </c>
      <c r="I532" s="32">
        <v>3132</v>
      </c>
      <c r="J532" s="33"/>
      <c r="K532" s="34">
        <f t="shared" si="141"/>
        <v>14.93</v>
      </c>
      <c r="N532" s="36">
        <f t="shared" si="144"/>
        <v>1</v>
      </c>
      <c r="O532" s="36">
        <f t="shared" si="145"/>
        <v>0</v>
      </c>
      <c r="P532" s="36">
        <f t="shared" si="142"/>
        <v>1</v>
      </c>
      <c r="Q532" s="36">
        <f t="shared" si="146"/>
        <v>0</v>
      </c>
      <c r="R532" s="36">
        <f t="shared" si="147"/>
        <v>0</v>
      </c>
    </row>
    <row r="533" spans="1:18" ht="20.100000000000001" customHeight="1">
      <c r="A533" s="29">
        <v>14</v>
      </c>
      <c r="B533" s="29">
        <f t="shared" si="143"/>
        <v>504</v>
      </c>
      <c r="C533" s="29" t="s">
        <v>117</v>
      </c>
      <c r="D533" s="30" t="s">
        <v>566</v>
      </c>
      <c r="E533" s="29"/>
      <c r="F533" s="29" t="s">
        <v>29</v>
      </c>
      <c r="G533" s="30"/>
      <c r="H533" s="31">
        <v>28.4</v>
      </c>
      <c r="I533" s="32">
        <v>3244</v>
      </c>
      <c r="J533" s="33"/>
      <c r="K533" s="34">
        <f t="shared" si="141"/>
        <v>28.4</v>
      </c>
      <c r="N533" s="36">
        <f t="shared" si="144"/>
        <v>0</v>
      </c>
      <c r="O533" s="36">
        <f t="shared" si="145"/>
        <v>0</v>
      </c>
      <c r="P533" s="36">
        <f t="shared" si="142"/>
        <v>0</v>
      </c>
      <c r="Q533" s="36">
        <f t="shared" si="146"/>
        <v>0</v>
      </c>
      <c r="R533" s="36">
        <f t="shared" si="147"/>
        <v>0</v>
      </c>
    </row>
    <row r="534" spans="1:18" ht="20.100000000000001" customHeight="1">
      <c r="A534" s="29">
        <v>15</v>
      </c>
      <c r="B534" s="29">
        <f t="shared" si="143"/>
        <v>505</v>
      </c>
      <c r="C534" s="29" t="s">
        <v>117</v>
      </c>
      <c r="D534" s="30" t="s">
        <v>522</v>
      </c>
      <c r="E534" s="29"/>
      <c r="F534" s="29" t="s">
        <v>29</v>
      </c>
      <c r="G534" s="30"/>
      <c r="H534" s="31">
        <v>38.380000000000003</v>
      </c>
      <c r="I534" s="32">
        <v>2086</v>
      </c>
      <c r="J534" s="33"/>
      <c r="K534" s="34">
        <f t="shared" si="141"/>
        <v>38.380000000000003</v>
      </c>
      <c r="N534" s="36">
        <f t="shared" si="144"/>
        <v>0</v>
      </c>
      <c r="O534" s="36">
        <f t="shared" si="145"/>
        <v>1</v>
      </c>
      <c r="P534" s="36">
        <f t="shared" si="142"/>
        <v>1</v>
      </c>
      <c r="Q534" s="36">
        <f t="shared" si="146"/>
        <v>0</v>
      </c>
      <c r="R534" s="36">
        <f t="shared" si="147"/>
        <v>0</v>
      </c>
    </row>
    <row r="535" spans="1:18" ht="20.100000000000001" customHeight="1">
      <c r="A535" s="29">
        <v>16</v>
      </c>
      <c r="B535" s="29">
        <f t="shared" si="143"/>
        <v>506</v>
      </c>
      <c r="C535" s="29" t="s">
        <v>117</v>
      </c>
      <c r="D535" s="30" t="s">
        <v>567</v>
      </c>
      <c r="E535" s="29"/>
      <c r="F535" s="29" t="s">
        <v>29</v>
      </c>
      <c r="G535" s="30"/>
      <c r="H535" s="31">
        <v>17.149999999999999</v>
      </c>
      <c r="I535" s="32">
        <v>5383</v>
      </c>
      <c r="J535" s="33"/>
      <c r="K535" s="34">
        <f t="shared" si="141"/>
        <v>17.149999999999999</v>
      </c>
      <c r="N535" s="36">
        <f t="shared" si="144"/>
        <v>1</v>
      </c>
      <c r="O535" s="36">
        <f t="shared" si="145"/>
        <v>0</v>
      </c>
      <c r="P535" s="36">
        <f t="shared" si="142"/>
        <v>1</v>
      </c>
      <c r="Q535" s="36">
        <f t="shared" si="146"/>
        <v>0</v>
      </c>
      <c r="R535" s="36">
        <f t="shared" si="147"/>
        <v>0</v>
      </c>
    </row>
    <row r="536" spans="1:18" ht="20.100000000000001" customHeight="1">
      <c r="A536" s="29">
        <v>17</v>
      </c>
      <c r="B536" s="29">
        <f t="shared" si="143"/>
        <v>507</v>
      </c>
      <c r="C536" s="29" t="s">
        <v>117</v>
      </c>
      <c r="D536" s="30" t="s">
        <v>568</v>
      </c>
      <c r="E536" s="29"/>
      <c r="F536" s="29" t="s">
        <v>29</v>
      </c>
      <c r="G536" s="30"/>
      <c r="H536" s="31">
        <v>22.4</v>
      </c>
      <c r="I536" s="32">
        <v>6149</v>
      </c>
      <c r="J536" s="33"/>
      <c r="K536" s="34">
        <f t="shared" si="141"/>
        <v>22.4</v>
      </c>
      <c r="N536" s="36">
        <f t="shared" si="144"/>
        <v>1</v>
      </c>
      <c r="O536" s="36">
        <f t="shared" si="145"/>
        <v>0</v>
      </c>
      <c r="P536" s="36">
        <f t="shared" si="142"/>
        <v>1</v>
      </c>
      <c r="Q536" s="36">
        <f t="shared" si="146"/>
        <v>0</v>
      </c>
      <c r="R536" s="36">
        <f t="shared" si="147"/>
        <v>0</v>
      </c>
    </row>
    <row r="537" spans="1:18" ht="20.100000000000001" customHeight="1">
      <c r="A537" s="29">
        <v>18</v>
      </c>
      <c r="B537" s="29">
        <f t="shared" si="143"/>
        <v>508</v>
      </c>
      <c r="C537" s="29" t="s">
        <v>117</v>
      </c>
      <c r="D537" s="30" t="s">
        <v>569</v>
      </c>
      <c r="E537" s="29"/>
      <c r="F537" s="29" t="s">
        <v>29</v>
      </c>
      <c r="G537" s="30"/>
      <c r="H537" s="31">
        <v>25.62</v>
      </c>
      <c r="I537" s="32">
        <v>6969</v>
      </c>
      <c r="J537" s="33"/>
      <c r="K537" s="34">
        <f t="shared" si="141"/>
        <v>25.62</v>
      </c>
      <c r="N537" s="36">
        <f t="shared" si="144"/>
        <v>0</v>
      </c>
      <c r="O537" s="36">
        <f t="shared" si="145"/>
        <v>0</v>
      </c>
      <c r="P537" s="36">
        <f t="shared" si="142"/>
        <v>0</v>
      </c>
      <c r="Q537" s="36">
        <f t="shared" si="146"/>
        <v>0</v>
      </c>
      <c r="R537" s="36">
        <f t="shared" si="147"/>
        <v>0</v>
      </c>
    </row>
    <row r="538" spans="1:18" ht="20.100000000000001" customHeight="1">
      <c r="A538" s="29">
        <v>19</v>
      </c>
      <c r="B538" s="29">
        <f t="shared" si="143"/>
        <v>509</v>
      </c>
      <c r="C538" s="29" t="s">
        <v>117</v>
      </c>
      <c r="D538" s="30" t="s">
        <v>570</v>
      </c>
      <c r="E538" s="29"/>
      <c r="F538" s="29" t="s">
        <v>29</v>
      </c>
      <c r="G538" s="30"/>
      <c r="H538" s="31">
        <v>35.67</v>
      </c>
      <c r="I538" s="32">
        <v>3746</v>
      </c>
      <c r="J538" s="33"/>
      <c r="K538" s="34">
        <f t="shared" si="141"/>
        <v>35.67</v>
      </c>
      <c r="N538" s="36">
        <f t="shared" si="144"/>
        <v>0</v>
      </c>
      <c r="O538" s="36">
        <f t="shared" si="145"/>
        <v>0</v>
      </c>
      <c r="P538" s="36">
        <f t="shared" si="142"/>
        <v>0</v>
      </c>
      <c r="Q538" s="36">
        <f t="shared" si="146"/>
        <v>0</v>
      </c>
      <c r="R538" s="36">
        <f t="shared" si="147"/>
        <v>0</v>
      </c>
    </row>
    <row r="539" spans="1:18" ht="20.100000000000001" customHeight="1">
      <c r="A539" s="29">
        <v>20</v>
      </c>
      <c r="B539" s="29">
        <f t="shared" si="143"/>
        <v>510</v>
      </c>
      <c r="C539" s="29" t="s">
        <v>117</v>
      </c>
      <c r="D539" s="30" t="s">
        <v>571</v>
      </c>
      <c r="E539" s="29"/>
      <c r="F539" s="29" t="s">
        <v>29</v>
      </c>
      <c r="G539" s="30"/>
      <c r="H539" s="31">
        <v>42.38</v>
      </c>
      <c r="I539" s="32">
        <v>3102</v>
      </c>
      <c r="J539" s="33"/>
      <c r="K539" s="34">
        <f t="shared" si="141"/>
        <v>42.38</v>
      </c>
      <c r="N539" s="36">
        <f t="shared" si="144"/>
        <v>0</v>
      </c>
      <c r="O539" s="36">
        <f t="shared" si="145"/>
        <v>0</v>
      </c>
      <c r="P539" s="36">
        <f t="shared" si="142"/>
        <v>0</v>
      </c>
      <c r="Q539" s="36">
        <f t="shared" si="146"/>
        <v>0</v>
      </c>
      <c r="R539" s="36">
        <f t="shared" si="147"/>
        <v>0</v>
      </c>
    </row>
    <row r="540" spans="1:18" ht="20.100000000000001" customHeight="1">
      <c r="A540" s="29">
        <v>21</v>
      </c>
      <c r="B540" s="29">
        <f t="shared" si="143"/>
        <v>511</v>
      </c>
      <c r="C540" s="29" t="s">
        <v>117</v>
      </c>
      <c r="D540" s="30" t="s">
        <v>572</v>
      </c>
      <c r="E540" s="29"/>
      <c r="F540" s="29" t="s">
        <v>29</v>
      </c>
      <c r="G540" s="30"/>
      <c r="H540" s="31">
        <v>58.12</v>
      </c>
      <c r="I540" s="32">
        <v>4496</v>
      </c>
      <c r="J540" s="33"/>
      <c r="K540" s="34">
        <f t="shared" si="141"/>
        <v>58.12</v>
      </c>
      <c r="N540" s="36">
        <f t="shared" si="144"/>
        <v>0</v>
      </c>
      <c r="O540" s="36">
        <f t="shared" si="145"/>
        <v>0</v>
      </c>
      <c r="P540" s="36">
        <f t="shared" si="142"/>
        <v>0</v>
      </c>
      <c r="Q540" s="36">
        <f t="shared" si="146"/>
        <v>0</v>
      </c>
      <c r="R540" s="36">
        <f t="shared" si="147"/>
        <v>0</v>
      </c>
    </row>
    <row r="541" spans="1:18" ht="20.100000000000001" customHeight="1">
      <c r="A541" s="29">
        <v>22</v>
      </c>
      <c r="B541" s="29">
        <f t="shared" si="143"/>
        <v>512</v>
      </c>
      <c r="C541" s="29" t="s">
        <v>117</v>
      </c>
      <c r="D541" s="30" t="s">
        <v>573</v>
      </c>
      <c r="E541" s="29"/>
      <c r="F541" s="29" t="s">
        <v>29</v>
      </c>
      <c r="G541" s="30"/>
      <c r="H541" s="31">
        <v>45.04</v>
      </c>
      <c r="I541" s="32">
        <v>5045</v>
      </c>
      <c r="J541" s="33"/>
      <c r="K541" s="34">
        <f t="shared" si="141"/>
        <v>45.04</v>
      </c>
      <c r="N541" s="36">
        <f t="shared" si="144"/>
        <v>0</v>
      </c>
      <c r="O541" s="36">
        <f t="shared" si="145"/>
        <v>0</v>
      </c>
      <c r="P541" s="36">
        <f t="shared" si="142"/>
        <v>0</v>
      </c>
      <c r="Q541" s="36">
        <f t="shared" si="146"/>
        <v>0</v>
      </c>
      <c r="R541" s="36">
        <f t="shared" si="147"/>
        <v>0</v>
      </c>
    </row>
    <row r="542" spans="1:18" ht="20.100000000000001" customHeight="1">
      <c r="A542" s="29">
        <v>23</v>
      </c>
      <c r="B542" s="29">
        <f t="shared" si="143"/>
        <v>513</v>
      </c>
      <c r="C542" s="29" t="s">
        <v>117</v>
      </c>
      <c r="D542" s="30" t="s">
        <v>574</v>
      </c>
      <c r="E542" s="29"/>
      <c r="F542" s="29" t="s">
        <v>29</v>
      </c>
      <c r="G542" s="30"/>
      <c r="H542" s="31">
        <v>30.28</v>
      </c>
      <c r="I542" s="32">
        <v>3320</v>
      </c>
      <c r="J542" s="33"/>
      <c r="K542" s="34">
        <f t="shared" si="141"/>
        <v>30.28</v>
      </c>
      <c r="N542" s="36">
        <f t="shared" si="144"/>
        <v>0</v>
      </c>
      <c r="O542" s="36">
        <f t="shared" si="145"/>
        <v>0</v>
      </c>
      <c r="P542" s="36">
        <f t="shared" si="142"/>
        <v>0</v>
      </c>
      <c r="Q542" s="36">
        <f t="shared" si="146"/>
        <v>0</v>
      </c>
      <c r="R542" s="36">
        <f t="shared" si="147"/>
        <v>0</v>
      </c>
    </row>
    <row r="543" spans="1:18" ht="20.100000000000001" customHeight="1">
      <c r="A543" s="15" t="s">
        <v>575</v>
      </c>
      <c r="B543" s="15"/>
      <c r="C543" s="29"/>
      <c r="D543" s="26" t="s">
        <v>576</v>
      </c>
      <c r="E543" s="15"/>
      <c r="F543" s="26"/>
      <c r="G543" s="26"/>
      <c r="H543" s="23">
        <f>SUM(H544:H565)</f>
        <v>490.99000000000012</v>
      </c>
      <c r="I543" s="24">
        <f>SUM(I544:I565)</f>
        <v>134083</v>
      </c>
      <c r="J543" s="33"/>
      <c r="N543" s="28">
        <f>SUM(N544:N565)</f>
        <v>15</v>
      </c>
      <c r="O543" s="28">
        <f>SUM(O544:O565)</f>
        <v>0</v>
      </c>
      <c r="P543" s="28">
        <f>SUM(P544:P565)</f>
        <v>15</v>
      </c>
      <c r="Q543" s="28">
        <f>SUM(Q544:Q565)</f>
        <v>1</v>
      </c>
      <c r="R543" s="28">
        <f>SUM(R544:R565)</f>
        <v>0</v>
      </c>
    </row>
    <row r="544" spans="1:18" ht="20.100000000000001" customHeight="1">
      <c r="A544" s="29">
        <v>1</v>
      </c>
      <c r="B544" s="29">
        <v>514</v>
      </c>
      <c r="C544" s="29" t="s">
        <v>117</v>
      </c>
      <c r="D544" s="30" t="s">
        <v>577</v>
      </c>
      <c r="E544" s="29"/>
      <c r="F544" s="29" t="s">
        <v>29</v>
      </c>
      <c r="G544" s="30"/>
      <c r="H544" s="31">
        <v>44.79</v>
      </c>
      <c r="I544" s="32">
        <v>6615</v>
      </c>
      <c r="J544" s="33"/>
      <c r="K544" s="34">
        <f t="shared" ref="K544:K565" si="148">ROUND(H544,2)</f>
        <v>44.79</v>
      </c>
      <c r="N544" s="36">
        <f>IF(H544&gt;=25,0,1)</f>
        <v>0</v>
      </c>
      <c r="O544" s="36">
        <f>IF(I544&gt;=2500,0,1)</f>
        <v>0</v>
      </c>
      <c r="P544" s="36">
        <f t="shared" ref="P544:P565" si="149">N544+O544</f>
        <v>0</v>
      </c>
      <c r="Q544" s="36">
        <f>IF(AND(H544&gt;=50,I544&gt;=5000),1,0)</f>
        <v>0</v>
      </c>
      <c r="R544" s="36">
        <f>IF(AND(H544&lt;25,I544&lt;2500),1,0)</f>
        <v>0</v>
      </c>
    </row>
    <row r="545" spans="1:18" ht="20.100000000000001" customHeight="1">
      <c r="A545" s="37">
        <v>2</v>
      </c>
      <c r="B545" s="37">
        <f t="shared" ref="B545:B565" si="150">B544+1</f>
        <v>515</v>
      </c>
      <c r="C545" s="37" t="s">
        <v>117</v>
      </c>
      <c r="D545" s="38" t="s">
        <v>578</v>
      </c>
      <c r="E545" s="37"/>
      <c r="F545" s="37" t="s">
        <v>29</v>
      </c>
      <c r="G545" s="38"/>
      <c r="H545" s="39">
        <v>19.690000000000001</v>
      </c>
      <c r="I545" s="40">
        <v>5165</v>
      </c>
      <c r="J545" s="41"/>
      <c r="K545" s="34">
        <f t="shared" si="148"/>
        <v>19.690000000000001</v>
      </c>
      <c r="N545" s="36">
        <f>IF(H545&gt;=25,0,1)</f>
        <v>1</v>
      </c>
      <c r="O545" s="36">
        <f>IF(I545&gt;=2500,0,1)</f>
        <v>0</v>
      </c>
      <c r="P545" s="36">
        <f t="shared" si="149"/>
        <v>1</v>
      </c>
      <c r="Q545" s="36">
        <f>IF(AND(H545&gt;=50,I545&gt;=5000),1,0)</f>
        <v>0</v>
      </c>
      <c r="R545" s="36">
        <f>IF(AND(H545&lt;25,I545&lt;2500),1,0)</f>
        <v>0</v>
      </c>
    </row>
    <row r="546" spans="1:18" ht="20.100000000000001" customHeight="1">
      <c r="A546" s="29">
        <v>3</v>
      </c>
      <c r="B546" s="29">
        <f t="shared" si="150"/>
        <v>516</v>
      </c>
      <c r="C546" s="29" t="s">
        <v>117</v>
      </c>
      <c r="D546" s="30" t="s">
        <v>579</v>
      </c>
      <c r="E546" s="29"/>
      <c r="F546" s="29" t="s">
        <v>29</v>
      </c>
      <c r="G546" s="30"/>
      <c r="H546" s="31">
        <v>24.92</v>
      </c>
      <c r="I546" s="32">
        <v>5450</v>
      </c>
      <c r="J546" s="33"/>
      <c r="K546" s="34">
        <f t="shared" si="148"/>
        <v>24.92</v>
      </c>
      <c r="N546" s="36">
        <f>IF(H546&gt;=25,0,1)</f>
        <v>1</v>
      </c>
      <c r="O546" s="36">
        <f>IF(I546&gt;=2500,0,1)</f>
        <v>0</v>
      </c>
      <c r="P546" s="36">
        <f t="shared" si="149"/>
        <v>1</v>
      </c>
      <c r="Q546" s="36">
        <f>IF(AND(H546&gt;=50,I546&gt;=5000),1,0)</f>
        <v>0</v>
      </c>
      <c r="R546" s="36">
        <f>IF(AND(H546&lt;25,I546&lt;2500),1,0)</f>
        <v>0</v>
      </c>
    </row>
    <row r="547" spans="1:18" ht="20.100000000000001" customHeight="1">
      <c r="A547" s="29">
        <v>4</v>
      </c>
      <c r="B547" s="29">
        <f t="shared" si="150"/>
        <v>517</v>
      </c>
      <c r="C547" s="29" t="s">
        <v>117</v>
      </c>
      <c r="D547" s="30" t="s">
        <v>580</v>
      </c>
      <c r="E547" s="29">
        <v>1</v>
      </c>
      <c r="F547" s="29" t="s">
        <v>29</v>
      </c>
      <c r="G547" s="30"/>
      <c r="H547" s="31">
        <v>30.8</v>
      </c>
      <c r="I547" s="32">
        <v>10545</v>
      </c>
      <c r="J547" s="33"/>
      <c r="K547" s="34">
        <f t="shared" si="148"/>
        <v>30.8</v>
      </c>
      <c r="N547" s="36">
        <f>IF(H547&gt;=25,0,1)</f>
        <v>0</v>
      </c>
      <c r="O547" s="36">
        <f>IF(I547&gt;=2500,0,1)</f>
        <v>0</v>
      </c>
      <c r="P547" s="36">
        <f t="shared" si="149"/>
        <v>0</v>
      </c>
      <c r="Q547" s="36">
        <f>IF(AND(H547&gt;=50,I547&gt;=5000),1,0)</f>
        <v>0</v>
      </c>
      <c r="R547" s="36">
        <f>IF(AND(H547&lt;25,I547&lt;2500),1,0)</f>
        <v>0</v>
      </c>
    </row>
    <row r="548" spans="1:18" ht="20.100000000000001" customHeight="1">
      <c r="A548" s="29">
        <v>5</v>
      </c>
      <c r="B548" s="29">
        <f t="shared" si="150"/>
        <v>518</v>
      </c>
      <c r="C548" s="29" t="s">
        <v>501</v>
      </c>
      <c r="D548" s="30" t="s">
        <v>581</v>
      </c>
      <c r="E548" s="29">
        <v>1</v>
      </c>
      <c r="F548" s="29" t="s">
        <v>29</v>
      </c>
      <c r="G548" s="30"/>
      <c r="H548" s="31">
        <v>1.73</v>
      </c>
      <c r="I548" s="32">
        <v>8323</v>
      </c>
      <c r="J548" s="33"/>
      <c r="K548" s="34">
        <f t="shared" si="148"/>
        <v>1.73</v>
      </c>
      <c r="N548" s="36">
        <f>IF(H548&gt;=7,0,1)</f>
        <v>1</v>
      </c>
      <c r="O548" s="36">
        <f>IF(I548&gt;=4000,0,1)</f>
        <v>0</v>
      </c>
      <c r="P548" s="36">
        <f t="shared" si="149"/>
        <v>1</v>
      </c>
      <c r="Q548" s="36">
        <f>IF(AND(H548&gt;=14,I548&gt;=8000),1,0)</f>
        <v>0</v>
      </c>
      <c r="R548" s="36">
        <f>IF(AND(H548&lt;7,I548&lt;4000),1,0)</f>
        <v>0</v>
      </c>
    </row>
    <row r="549" spans="1:18" ht="20.100000000000001" customHeight="1">
      <c r="A549" s="29">
        <v>6</v>
      </c>
      <c r="B549" s="29">
        <f t="shared" si="150"/>
        <v>519</v>
      </c>
      <c r="C549" s="29" t="s">
        <v>117</v>
      </c>
      <c r="D549" s="30" t="s">
        <v>582</v>
      </c>
      <c r="E549" s="29">
        <v>1</v>
      </c>
      <c r="F549" s="29" t="s">
        <v>29</v>
      </c>
      <c r="G549" s="30"/>
      <c r="H549" s="31">
        <v>31.14</v>
      </c>
      <c r="I549" s="32">
        <v>8779</v>
      </c>
      <c r="J549" s="33"/>
      <c r="K549" s="34">
        <f t="shared" si="148"/>
        <v>31.14</v>
      </c>
      <c r="N549" s="36">
        <f t="shared" ref="N549:N565" si="151">IF(H549&gt;=25,0,1)</f>
        <v>0</v>
      </c>
      <c r="O549" s="36">
        <f t="shared" ref="O549:O565" si="152">IF(I549&gt;=2500,0,1)</f>
        <v>0</v>
      </c>
      <c r="P549" s="36">
        <f t="shared" si="149"/>
        <v>0</v>
      </c>
      <c r="Q549" s="36">
        <f t="shared" ref="Q549:Q565" si="153">IF(AND(H549&gt;=50,I549&gt;=5000),1,0)</f>
        <v>0</v>
      </c>
      <c r="R549" s="36">
        <f t="shared" ref="R549:R565" si="154">IF(AND(H549&lt;25,I549&lt;2500),1,0)</f>
        <v>0</v>
      </c>
    </row>
    <row r="550" spans="1:18" ht="20.100000000000001" customHeight="1">
      <c r="A550" s="29">
        <v>7</v>
      </c>
      <c r="B550" s="29">
        <f t="shared" si="150"/>
        <v>520</v>
      </c>
      <c r="C550" s="29" t="s">
        <v>117</v>
      </c>
      <c r="D550" s="30" t="s">
        <v>583</v>
      </c>
      <c r="E550" s="29"/>
      <c r="F550" s="29" t="s">
        <v>29</v>
      </c>
      <c r="G550" s="30"/>
      <c r="H550" s="31">
        <v>50.37</v>
      </c>
      <c r="I550" s="32">
        <v>6125</v>
      </c>
      <c r="J550" s="33"/>
      <c r="K550" s="34">
        <f t="shared" si="148"/>
        <v>50.37</v>
      </c>
      <c r="L550" s="45"/>
      <c r="N550" s="36">
        <f t="shared" si="151"/>
        <v>0</v>
      </c>
      <c r="O550" s="36">
        <f t="shared" si="152"/>
        <v>0</v>
      </c>
      <c r="P550" s="36">
        <f t="shared" si="149"/>
        <v>0</v>
      </c>
      <c r="Q550" s="36">
        <f t="shared" si="153"/>
        <v>1</v>
      </c>
      <c r="R550" s="36">
        <f t="shared" si="154"/>
        <v>0</v>
      </c>
    </row>
    <row r="551" spans="1:18" ht="20.100000000000001" customHeight="1">
      <c r="A551" s="29">
        <v>8</v>
      </c>
      <c r="B551" s="29">
        <f t="shared" si="150"/>
        <v>521</v>
      </c>
      <c r="C551" s="29" t="s">
        <v>117</v>
      </c>
      <c r="D551" s="30" t="s">
        <v>83</v>
      </c>
      <c r="E551" s="29">
        <v>1</v>
      </c>
      <c r="F551" s="29" t="s">
        <v>29</v>
      </c>
      <c r="G551" s="30"/>
      <c r="H551" s="31">
        <v>24.94</v>
      </c>
      <c r="I551" s="32">
        <v>7432</v>
      </c>
      <c r="J551" s="33"/>
      <c r="K551" s="34">
        <f t="shared" si="148"/>
        <v>24.94</v>
      </c>
      <c r="N551" s="36">
        <f t="shared" si="151"/>
        <v>1</v>
      </c>
      <c r="O551" s="36">
        <f t="shared" si="152"/>
        <v>0</v>
      </c>
      <c r="P551" s="36">
        <f t="shared" si="149"/>
        <v>1</v>
      </c>
      <c r="Q551" s="36">
        <f t="shared" si="153"/>
        <v>0</v>
      </c>
      <c r="R551" s="36">
        <f t="shared" si="154"/>
        <v>0</v>
      </c>
    </row>
    <row r="552" spans="1:18" ht="20.100000000000001" customHeight="1">
      <c r="A552" s="29">
        <v>9</v>
      </c>
      <c r="B552" s="29">
        <f t="shared" si="150"/>
        <v>522</v>
      </c>
      <c r="C552" s="29" t="s">
        <v>117</v>
      </c>
      <c r="D552" s="30" t="s">
        <v>584</v>
      </c>
      <c r="E552" s="29"/>
      <c r="F552" s="29" t="s">
        <v>29</v>
      </c>
      <c r="G552" s="30"/>
      <c r="H552" s="31">
        <v>10.26</v>
      </c>
      <c r="I552" s="32">
        <v>3015</v>
      </c>
      <c r="J552" s="33"/>
      <c r="K552" s="34">
        <f t="shared" si="148"/>
        <v>10.26</v>
      </c>
      <c r="L552" s="45"/>
      <c r="N552" s="36">
        <f t="shared" si="151"/>
        <v>1</v>
      </c>
      <c r="O552" s="36">
        <f t="shared" si="152"/>
        <v>0</v>
      </c>
      <c r="P552" s="36">
        <f t="shared" si="149"/>
        <v>1</v>
      </c>
      <c r="Q552" s="36">
        <f t="shared" si="153"/>
        <v>0</v>
      </c>
      <c r="R552" s="36">
        <f t="shared" si="154"/>
        <v>0</v>
      </c>
    </row>
    <row r="553" spans="1:18" ht="20.100000000000001" customHeight="1">
      <c r="A553" s="29">
        <v>10</v>
      </c>
      <c r="B553" s="29">
        <f t="shared" si="150"/>
        <v>523</v>
      </c>
      <c r="C553" s="29" t="s">
        <v>117</v>
      </c>
      <c r="D553" s="30" t="s">
        <v>585</v>
      </c>
      <c r="E553" s="29"/>
      <c r="F553" s="29" t="s">
        <v>29</v>
      </c>
      <c r="G553" s="30"/>
      <c r="H553" s="31">
        <v>15.63</v>
      </c>
      <c r="I553" s="32">
        <v>3289</v>
      </c>
      <c r="J553" s="33"/>
      <c r="K553" s="34">
        <f t="shared" si="148"/>
        <v>15.63</v>
      </c>
      <c r="N553" s="36">
        <f t="shared" si="151"/>
        <v>1</v>
      </c>
      <c r="O553" s="36">
        <f t="shared" si="152"/>
        <v>0</v>
      </c>
      <c r="P553" s="36">
        <f t="shared" si="149"/>
        <v>1</v>
      </c>
      <c r="Q553" s="36">
        <f t="shared" si="153"/>
        <v>0</v>
      </c>
      <c r="R553" s="36">
        <f t="shared" si="154"/>
        <v>0</v>
      </c>
    </row>
    <row r="554" spans="1:18" ht="20.100000000000001" customHeight="1">
      <c r="A554" s="29">
        <v>11</v>
      </c>
      <c r="B554" s="29">
        <f t="shared" si="150"/>
        <v>524</v>
      </c>
      <c r="C554" s="29" t="s">
        <v>117</v>
      </c>
      <c r="D554" s="30" t="s">
        <v>586</v>
      </c>
      <c r="E554" s="29"/>
      <c r="F554" s="29" t="s">
        <v>29</v>
      </c>
      <c r="G554" s="30"/>
      <c r="H554" s="31">
        <v>19.54</v>
      </c>
      <c r="I554" s="32">
        <v>4618</v>
      </c>
      <c r="J554" s="33"/>
      <c r="K554" s="34">
        <f t="shared" si="148"/>
        <v>19.54</v>
      </c>
      <c r="N554" s="36">
        <f t="shared" si="151"/>
        <v>1</v>
      </c>
      <c r="O554" s="36">
        <f t="shared" si="152"/>
        <v>0</v>
      </c>
      <c r="P554" s="36">
        <f t="shared" si="149"/>
        <v>1</v>
      </c>
      <c r="Q554" s="36">
        <f t="shared" si="153"/>
        <v>0</v>
      </c>
      <c r="R554" s="36">
        <f t="shared" si="154"/>
        <v>0</v>
      </c>
    </row>
    <row r="555" spans="1:18" ht="20.100000000000001" customHeight="1">
      <c r="A555" s="29">
        <v>12</v>
      </c>
      <c r="B555" s="29">
        <f t="shared" si="150"/>
        <v>525</v>
      </c>
      <c r="C555" s="29" t="s">
        <v>117</v>
      </c>
      <c r="D555" s="30" t="s">
        <v>587</v>
      </c>
      <c r="E555" s="29"/>
      <c r="F555" s="29" t="s">
        <v>29</v>
      </c>
      <c r="G555" s="30"/>
      <c r="H555" s="31">
        <v>14.52</v>
      </c>
      <c r="I555" s="32">
        <v>5470</v>
      </c>
      <c r="J555" s="33"/>
      <c r="K555" s="34">
        <f t="shared" si="148"/>
        <v>14.52</v>
      </c>
      <c r="N555" s="36">
        <f t="shared" si="151"/>
        <v>1</v>
      </c>
      <c r="O555" s="36">
        <f t="shared" si="152"/>
        <v>0</v>
      </c>
      <c r="P555" s="36">
        <f t="shared" si="149"/>
        <v>1</v>
      </c>
      <c r="Q555" s="36">
        <f t="shared" si="153"/>
        <v>0</v>
      </c>
      <c r="R555" s="36">
        <f t="shared" si="154"/>
        <v>0</v>
      </c>
    </row>
    <row r="556" spans="1:18" ht="20.100000000000001" customHeight="1">
      <c r="A556" s="29">
        <v>13</v>
      </c>
      <c r="B556" s="29">
        <f t="shared" si="150"/>
        <v>526</v>
      </c>
      <c r="C556" s="29" t="s">
        <v>117</v>
      </c>
      <c r="D556" s="30" t="s">
        <v>588</v>
      </c>
      <c r="E556" s="29"/>
      <c r="F556" s="29" t="s">
        <v>29</v>
      </c>
      <c r="G556" s="30"/>
      <c r="H556" s="31">
        <v>15.54</v>
      </c>
      <c r="I556" s="32">
        <v>4015</v>
      </c>
      <c r="J556" s="33"/>
      <c r="K556" s="34">
        <f t="shared" si="148"/>
        <v>15.54</v>
      </c>
      <c r="N556" s="36">
        <f t="shared" si="151"/>
        <v>1</v>
      </c>
      <c r="O556" s="36">
        <f t="shared" si="152"/>
        <v>0</v>
      </c>
      <c r="P556" s="36">
        <f t="shared" si="149"/>
        <v>1</v>
      </c>
      <c r="Q556" s="36">
        <f t="shared" si="153"/>
        <v>0</v>
      </c>
      <c r="R556" s="36">
        <f t="shared" si="154"/>
        <v>0</v>
      </c>
    </row>
    <row r="557" spans="1:18" ht="20.100000000000001" customHeight="1">
      <c r="A557" s="29">
        <v>14</v>
      </c>
      <c r="B557" s="29">
        <f t="shared" si="150"/>
        <v>527</v>
      </c>
      <c r="C557" s="29" t="s">
        <v>117</v>
      </c>
      <c r="D557" s="30" t="s">
        <v>589</v>
      </c>
      <c r="E557" s="29"/>
      <c r="F557" s="29" t="s">
        <v>29</v>
      </c>
      <c r="G557" s="30"/>
      <c r="H557" s="31">
        <v>14.76</v>
      </c>
      <c r="I557" s="32">
        <v>5236</v>
      </c>
      <c r="J557" s="33"/>
      <c r="K557" s="34">
        <f t="shared" si="148"/>
        <v>14.76</v>
      </c>
      <c r="N557" s="36">
        <f t="shared" si="151"/>
        <v>1</v>
      </c>
      <c r="O557" s="36">
        <f t="shared" si="152"/>
        <v>0</v>
      </c>
      <c r="P557" s="36">
        <f t="shared" si="149"/>
        <v>1</v>
      </c>
      <c r="Q557" s="36">
        <f t="shared" si="153"/>
        <v>0</v>
      </c>
      <c r="R557" s="36">
        <f t="shared" si="154"/>
        <v>0</v>
      </c>
    </row>
    <row r="558" spans="1:18" ht="20.100000000000001" customHeight="1">
      <c r="A558" s="29">
        <v>15</v>
      </c>
      <c r="B558" s="29">
        <f t="shared" si="150"/>
        <v>528</v>
      </c>
      <c r="C558" s="29" t="s">
        <v>117</v>
      </c>
      <c r="D558" s="30" t="s">
        <v>590</v>
      </c>
      <c r="E558" s="29"/>
      <c r="F558" s="29" t="s">
        <v>29</v>
      </c>
      <c r="G558" s="30"/>
      <c r="H558" s="31">
        <v>12.91</v>
      </c>
      <c r="I558" s="32">
        <v>4161</v>
      </c>
      <c r="J558" s="33"/>
      <c r="K558" s="34">
        <f t="shared" si="148"/>
        <v>12.91</v>
      </c>
      <c r="N558" s="36">
        <f t="shared" si="151"/>
        <v>1</v>
      </c>
      <c r="O558" s="36">
        <f t="shared" si="152"/>
        <v>0</v>
      </c>
      <c r="P558" s="36">
        <f t="shared" si="149"/>
        <v>1</v>
      </c>
      <c r="Q558" s="36">
        <f t="shared" si="153"/>
        <v>0</v>
      </c>
      <c r="R558" s="36">
        <f t="shared" si="154"/>
        <v>0</v>
      </c>
    </row>
    <row r="559" spans="1:18" ht="20.100000000000001" customHeight="1">
      <c r="A559" s="29">
        <v>16</v>
      </c>
      <c r="B559" s="29">
        <f t="shared" si="150"/>
        <v>529</v>
      </c>
      <c r="C559" s="29" t="s">
        <v>117</v>
      </c>
      <c r="D559" s="30" t="s">
        <v>421</v>
      </c>
      <c r="E559" s="29"/>
      <c r="F559" s="29" t="s">
        <v>29</v>
      </c>
      <c r="G559" s="30"/>
      <c r="H559" s="31">
        <v>31.85</v>
      </c>
      <c r="I559" s="32">
        <v>9078</v>
      </c>
      <c r="J559" s="33"/>
      <c r="K559" s="34">
        <f t="shared" si="148"/>
        <v>31.85</v>
      </c>
      <c r="N559" s="36">
        <f t="shared" si="151"/>
        <v>0</v>
      </c>
      <c r="O559" s="36">
        <f t="shared" si="152"/>
        <v>0</v>
      </c>
      <c r="P559" s="36">
        <f t="shared" si="149"/>
        <v>0</v>
      </c>
      <c r="Q559" s="36">
        <f t="shared" si="153"/>
        <v>0</v>
      </c>
      <c r="R559" s="36">
        <f t="shared" si="154"/>
        <v>0</v>
      </c>
    </row>
    <row r="560" spans="1:18" ht="20.100000000000001" customHeight="1">
      <c r="A560" s="29">
        <v>17</v>
      </c>
      <c r="B560" s="29">
        <f t="shared" si="150"/>
        <v>530</v>
      </c>
      <c r="C560" s="29" t="s">
        <v>117</v>
      </c>
      <c r="D560" s="30" t="s">
        <v>591</v>
      </c>
      <c r="E560" s="29"/>
      <c r="F560" s="29" t="s">
        <v>29</v>
      </c>
      <c r="G560" s="30"/>
      <c r="H560" s="31">
        <v>17.350000000000001</v>
      </c>
      <c r="I560" s="32">
        <v>5549</v>
      </c>
      <c r="J560" s="33"/>
      <c r="K560" s="34">
        <f t="shared" si="148"/>
        <v>17.350000000000001</v>
      </c>
      <c r="N560" s="36">
        <f t="shared" si="151"/>
        <v>1</v>
      </c>
      <c r="O560" s="36">
        <f t="shared" si="152"/>
        <v>0</v>
      </c>
      <c r="P560" s="36">
        <f t="shared" si="149"/>
        <v>1</v>
      </c>
      <c r="Q560" s="36">
        <f t="shared" si="153"/>
        <v>0</v>
      </c>
      <c r="R560" s="36">
        <f t="shared" si="154"/>
        <v>0</v>
      </c>
    </row>
    <row r="561" spans="1:18" ht="20.100000000000001" customHeight="1">
      <c r="A561" s="29">
        <v>18</v>
      </c>
      <c r="B561" s="29">
        <f t="shared" si="150"/>
        <v>531</v>
      </c>
      <c r="C561" s="29" t="s">
        <v>117</v>
      </c>
      <c r="D561" s="30" t="s">
        <v>592</v>
      </c>
      <c r="E561" s="29"/>
      <c r="F561" s="29" t="s">
        <v>29</v>
      </c>
      <c r="G561" s="30"/>
      <c r="H561" s="31">
        <v>29.76</v>
      </c>
      <c r="I561" s="32">
        <v>11095</v>
      </c>
      <c r="J561" s="33"/>
      <c r="K561" s="34">
        <f t="shared" si="148"/>
        <v>29.76</v>
      </c>
      <c r="N561" s="36">
        <f t="shared" si="151"/>
        <v>0</v>
      </c>
      <c r="O561" s="36">
        <f t="shared" si="152"/>
        <v>0</v>
      </c>
      <c r="P561" s="36">
        <f t="shared" si="149"/>
        <v>0</v>
      </c>
      <c r="Q561" s="36">
        <f t="shared" si="153"/>
        <v>0</v>
      </c>
      <c r="R561" s="36">
        <f t="shared" si="154"/>
        <v>0</v>
      </c>
    </row>
    <row r="562" spans="1:18" ht="20.100000000000001" customHeight="1">
      <c r="A562" s="29">
        <v>19</v>
      </c>
      <c r="B562" s="29">
        <f t="shared" si="150"/>
        <v>532</v>
      </c>
      <c r="C562" s="29" t="s">
        <v>117</v>
      </c>
      <c r="D562" s="30" t="s">
        <v>593</v>
      </c>
      <c r="E562" s="29"/>
      <c r="F562" s="29" t="s">
        <v>29</v>
      </c>
      <c r="G562" s="30"/>
      <c r="H562" s="31">
        <v>14.04</v>
      </c>
      <c r="I562" s="32">
        <v>3532</v>
      </c>
      <c r="J562" s="33"/>
      <c r="K562" s="34">
        <f t="shared" si="148"/>
        <v>14.04</v>
      </c>
      <c r="N562" s="36">
        <f t="shared" si="151"/>
        <v>1</v>
      </c>
      <c r="O562" s="36">
        <f t="shared" si="152"/>
        <v>0</v>
      </c>
      <c r="P562" s="36">
        <f t="shared" si="149"/>
        <v>1</v>
      </c>
      <c r="Q562" s="36">
        <f t="shared" si="153"/>
        <v>0</v>
      </c>
      <c r="R562" s="36">
        <f t="shared" si="154"/>
        <v>0</v>
      </c>
    </row>
    <row r="563" spans="1:18" ht="20.100000000000001" customHeight="1">
      <c r="A563" s="29">
        <v>20</v>
      </c>
      <c r="B563" s="29">
        <f t="shared" si="150"/>
        <v>533</v>
      </c>
      <c r="C563" s="29" t="s">
        <v>117</v>
      </c>
      <c r="D563" s="30" t="s">
        <v>594</v>
      </c>
      <c r="E563" s="29"/>
      <c r="F563" s="29" t="s">
        <v>29</v>
      </c>
      <c r="G563" s="30"/>
      <c r="H563" s="31">
        <v>31.87</v>
      </c>
      <c r="I563" s="32">
        <v>9707</v>
      </c>
      <c r="J563" s="33"/>
      <c r="K563" s="34">
        <f t="shared" si="148"/>
        <v>31.87</v>
      </c>
      <c r="N563" s="36">
        <f t="shared" si="151"/>
        <v>0</v>
      </c>
      <c r="O563" s="36">
        <f t="shared" si="152"/>
        <v>0</v>
      </c>
      <c r="P563" s="36">
        <f t="shared" si="149"/>
        <v>0</v>
      </c>
      <c r="Q563" s="36">
        <f t="shared" si="153"/>
        <v>0</v>
      </c>
      <c r="R563" s="36">
        <f t="shared" si="154"/>
        <v>0</v>
      </c>
    </row>
    <row r="564" spans="1:18" ht="20.100000000000001" customHeight="1">
      <c r="A564" s="29">
        <v>21</v>
      </c>
      <c r="B564" s="29">
        <f t="shared" si="150"/>
        <v>534</v>
      </c>
      <c r="C564" s="29" t="s">
        <v>117</v>
      </c>
      <c r="D564" s="30" t="s">
        <v>595</v>
      </c>
      <c r="E564" s="29"/>
      <c r="F564" s="29" t="s">
        <v>29</v>
      </c>
      <c r="G564" s="30"/>
      <c r="H564" s="31">
        <v>12.72</v>
      </c>
      <c r="I564" s="32">
        <v>3004</v>
      </c>
      <c r="J564" s="33"/>
      <c r="K564" s="34">
        <f t="shared" si="148"/>
        <v>12.72</v>
      </c>
      <c r="N564" s="36">
        <f t="shared" si="151"/>
        <v>1</v>
      </c>
      <c r="O564" s="36">
        <f t="shared" si="152"/>
        <v>0</v>
      </c>
      <c r="P564" s="36">
        <f t="shared" si="149"/>
        <v>1</v>
      </c>
      <c r="Q564" s="36">
        <f t="shared" si="153"/>
        <v>0</v>
      </c>
      <c r="R564" s="36">
        <f t="shared" si="154"/>
        <v>0</v>
      </c>
    </row>
    <row r="565" spans="1:18" ht="20.100000000000001" customHeight="1">
      <c r="A565" s="29">
        <v>22</v>
      </c>
      <c r="B565" s="29">
        <f t="shared" si="150"/>
        <v>535</v>
      </c>
      <c r="C565" s="29" t="s">
        <v>117</v>
      </c>
      <c r="D565" s="30" t="s">
        <v>596</v>
      </c>
      <c r="E565" s="29"/>
      <c r="F565" s="29" t="s">
        <v>29</v>
      </c>
      <c r="G565" s="30"/>
      <c r="H565" s="31">
        <v>21.86</v>
      </c>
      <c r="I565" s="32">
        <v>3880</v>
      </c>
      <c r="J565" s="33"/>
      <c r="K565" s="34">
        <f t="shared" si="148"/>
        <v>21.86</v>
      </c>
      <c r="N565" s="36">
        <f t="shared" si="151"/>
        <v>1</v>
      </c>
      <c r="O565" s="36">
        <f t="shared" si="152"/>
        <v>0</v>
      </c>
      <c r="P565" s="36">
        <f t="shared" si="149"/>
        <v>1</v>
      </c>
      <c r="Q565" s="36">
        <f t="shared" si="153"/>
        <v>0</v>
      </c>
      <c r="R565" s="36">
        <f t="shared" si="154"/>
        <v>0</v>
      </c>
    </row>
    <row r="566" spans="1:18" ht="20.100000000000001" customHeight="1">
      <c r="A566" s="15" t="s">
        <v>597</v>
      </c>
      <c r="B566" s="15"/>
      <c r="C566" s="29"/>
      <c r="D566" s="26" t="s">
        <v>598</v>
      </c>
      <c r="E566" s="15"/>
      <c r="F566" s="26"/>
      <c r="G566" s="26"/>
      <c r="H566" s="23">
        <f>SUM(H567:H586)</f>
        <v>424.50000000000006</v>
      </c>
      <c r="I566" s="24">
        <f>SUM(I567:I586)</f>
        <v>108207</v>
      </c>
      <c r="J566" s="33"/>
      <c r="N566" s="28">
        <f>SUM(N567:N586)</f>
        <v>14</v>
      </c>
      <c r="O566" s="28">
        <f>SUM(O567:O586)</f>
        <v>1</v>
      </c>
      <c r="P566" s="28">
        <f>SUM(P567:P586)</f>
        <v>15</v>
      </c>
      <c r="Q566" s="28">
        <f>SUM(Q567:Q586)</f>
        <v>0</v>
      </c>
      <c r="R566" s="28">
        <f>SUM(R567:R586)</f>
        <v>1</v>
      </c>
    </row>
    <row r="567" spans="1:18" ht="20.100000000000001" customHeight="1">
      <c r="A567" s="29">
        <v>1</v>
      </c>
      <c r="B567" s="29">
        <v>536</v>
      </c>
      <c r="C567" s="29" t="s">
        <v>501</v>
      </c>
      <c r="D567" s="30" t="s">
        <v>599</v>
      </c>
      <c r="E567" s="29">
        <v>1</v>
      </c>
      <c r="F567" s="29" t="s">
        <v>29</v>
      </c>
      <c r="G567" s="30"/>
      <c r="H567" s="31">
        <v>3.71</v>
      </c>
      <c r="I567" s="32">
        <v>6341</v>
      </c>
      <c r="J567" s="33"/>
      <c r="K567" s="34">
        <f t="shared" ref="K567:K586" si="155">ROUND(H567,2)</f>
        <v>3.71</v>
      </c>
      <c r="N567" s="36">
        <f>IF(H567&gt;=7,0,1)</f>
        <v>1</v>
      </c>
      <c r="O567" s="36">
        <f>IF(I567&gt;=4000,0,1)</f>
        <v>0</v>
      </c>
      <c r="P567" s="36">
        <f t="shared" ref="P567:P586" si="156">N567+O567</f>
        <v>1</v>
      </c>
      <c r="Q567" s="36">
        <f>IF(AND(H567&gt;=14,I567&gt;=8000),1,0)</f>
        <v>0</v>
      </c>
      <c r="R567" s="36">
        <f>IF(AND(H567&lt;7,I567&lt;4000),1,0)</f>
        <v>0</v>
      </c>
    </row>
    <row r="568" spans="1:18" ht="20.100000000000001" customHeight="1">
      <c r="A568" s="29">
        <v>2</v>
      </c>
      <c r="B568" s="29">
        <f t="shared" ref="B568:B586" si="157">B567+1</f>
        <v>537</v>
      </c>
      <c r="C568" s="29" t="s">
        <v>117</v>
      </c>
      <c r="D568" s="30" t="s">
        <v>600</v>
      </c>
      <c r="E568" s="29">
        <v>1</v>
      </c>
      <c r="F568" s="29" t="s">
        <v>29</v>
      </c>
      <c r="G568" s="30"/>
      <c r="H568" s="31">
        <v>5.61</v>
      </c>
      <c r="I568" s="32">
        <v>1434</v>
      </c>
      <c r="J568" s="42"/>
      <c r="K568" s="34">
        <f t="shared" si="155"/>
        <v>5.61</v>
      </c>
      <c r="N568" s="36">
        <f t="shared" ref="N568:N586" si="158">IF(H568&gt;=25,0,1)</f>
        <v>1</v>
      </c>
      <c r="O568" s="36">
        <f t="shared" ref="O568:O586" si="159">IF(I568&gt;=2500,0,1)</f>
        <v>1</v>
      </c>
      <c r="P568" s="36">
        <f t="shared" si="156"/>
        <v>2</v>
      </c>
      <c r="Q568" s="36">
        <f t="shared" ref="Q568:Q586" si="160">IF(AND(H568&gt;=50,I568&gt;=5000),1,0)</f>
        <v>0</v>
      </c>
      <c r="R568" s="36">
        <f t="shared" ref="R568:R586" si="161">IF(AND(H568&lt;25,I568&lt;2500),1,0)</f>
        <v>1</v>
      </c>
    </row>
    <row r="569" spans="1:18" ht="20.100000000000001" customHeight="1">
      <c r="A569" s="29">
        <v>1</v>
      </c>
      <c r="B569" s="29">
        <f t="shared" si="157"/>
        <v>538</v>
      </c>
      <c r="C569" s="29" t="s">
        <v>117</v>
      </c>
      <c r="D569" s="30" t="s">
        <v>601</v>
      </c>
      <c r="E569" s="29"/>
      <c r="F569" s="29" t="s">
        <v>29</v>
      </c>
      <c r="G569" s="30"/>
      <c r="H569" s="31">
        <v>30.9</v>
      </c>
      <c r="I569" s="32">
        <v>6323</v>
      </c>
      <c r="J569" s="33"/>
      <c r="K569" s="34">
        <f t="shared" si="155"/>
        <v>30.9</v>
      </c>
      <c r="N569" s="36">
        <f t="shared" si="158"/>
        <v>0</v>
      </c>
      <c r="O569" s="36">
        <f t="shared" si="159"/>
        <v>0</v>
      </c>
      <c r="P569" s="36">
        <f t="shared" si="156"/>
        <v>0</v>
      </c>
      <c r="Q569" s="36">
        <f t="shared" si="160"/>
        <v>0</v>
      </c>
      <c r="R569" s="36">
        <f t="shared" si="161"/>
        <v>0</v>
      </c>
    </row>
    <row r="570" spans="1:18" ht="20.100000000000001" customHeight="1">
      <c r="A570" s="29">
        <v>4</v>
      </c>
      <c r="B570" s="29">
        <f t="shared" si="157"/>
        <v>539</v>
      </c>
      <c r="C570" s="29" t="s">
        <v>117</v>
      </c>
      <c r="D570" s="30" t="s">
        <v>602</v>
      </c>
      <c r="E570" s="29"/>
      <c r="F570" s="29" t="s">
        <v>29</v>
      </c>
      <c r="G570" s="30"/>
      <c r="H570" s="31">
        <v>45.73</v>
      </c>
      <c r="I570" s="32">
        <v>7784</v>
      </c>
      <c r="J570" s="33"/>
      <c r="K570" s="34">
        <f t="shared" si="155"/>
        <v>45.73</v>
      </c>
      <c r="N570" s="36">
        <f t="shared" si="158"/>
        <v>0</v>
      </c>
      <c r="O570" s="36">
        <f t="shared" si="159"/>
        <v>0</v>
      </c>
      <c r="P570" s="36">
        <f t="shared" si="156"/>
        <v>0</v>
      </c>
      <c r="Q570" s="36">
        <f t="shared" si="160"/>
        <v>0</v>
      </c>
      <c r="R570" s="36">
        <f t="shared" si="161"/>
        <v>0</v>
      </c>
    </row>
    <row r="571" spans="1:18" ht="20.100000000000001" customHeight="1">
      <c r="A571" s="29">
        <v>5</v>
      </c>
      <c r="B571" s="29">
        <f t="shared" si="157"/>
        <v>540</v>
      </c>
      <c r="C571" s="29" t="s">
        <v>117</v>
      </c>
      <c r="D571" s="30" t="s">
        <v>603</v>
      </c>
      <c r="E571" s="29"/>
      <c r="F571" s="29" t="s">
        <v>29</v>
      </c>
      <c r="G571" s="30"/>
      <c r="H571" s="31">
        <v>15.95</v>
      </c>
      <c r="I571" s="32">
        <v>2760</v>
      </c>
      <c r="J571" s="33"/>
      <c r="K571" s="34">
        <f t="shared" si="155"/>
        <v>15.95</v>
      </c>
      <c r="N571" s="36">
        <f t="shared" si="158"/>
        <v>1</v>
      </c>
      <c r="O571" s="36">
        <f t="shared" si="159"/>
        <v>0</v>
      </c>
      <c r="P571" s="36">
        <f t="shared" si="156"/>
        <v>1</v>
      </c>
      <c r="Q571" s="36">
        <f t="shared" si="160"/>
        <v>0</v>
      </c>
      <c r="R571" s="36">
        <f t="shared" si="161"/>
        <v>0</v>
      </c>
    </row>
    <row r="572" spans="1:18" ht="20.100000000000001" customHeight="1">
      <c r="A572" s="29">
        <v>6</v>
      </c>
      <c r="B572" s="29">
        <f t="shared" si="157"/>
        <v>541</v>
      </c>
      <c r="C572" s="29" t="s">
        <v>117</v>
      </c>
      <c r="D572" s="30" t="s">
        <v>604</v>
      </c>
      <c r="E572" s="29"/>
      <c r="F572" s="29" t="s">
        <v>29</v>
      </c>
      <c r="G572" s="30"/>
      <c r="H572" s="31">
        <v>21.82</v>
      </c>
      <c r="I572" s="32">
        <v>5730</v>
      </c>
      <c r="J572" s="33"/>
      <c r="K572" s="34">
        <f t="shared" si="155"/>
        <v>21.82</v>
      </c>
      <c r="N572" s="36">
        <f t="shared" si="158"/>
        <v>1</v>
      </c>
      <c r="O572" s="36">
        <f t="shared" si="159"/>
        <v>0</v>
      </c>
      <c r="P572" s="36">
        <f t="shared" si="156"/>
        <v>1</v>
      </c>
      <c r="Q572" s="36">
        <f t="shared" si="160"/>
        <v>0</v>
      </c>
      <c r="R572" s="36">
        <f t="shared" si="161"/>
        <v>0</v>
      </c>
    </row>
    <row r="573" spans="1:18" ht="20.100000000000001" customHeight="1">
      <c r="A573" s="29">
        <v>7</v>
      </c>
      <c r="B573" s="29">
        <f t="shared" si="157"/>
        <v>542</v>
      </c>
      <c r="C573" s="29" t="s">
        <v>117</v>
      </c>
      <c r="D573" s="30" t="s">
        <v>605</v>
      </c>
      <c r="E573" s="29"/>
      <c r="F573" s="29" t="s">
        <v>29</v>
      </c>
      <c r="G573" s="30"/>
      <c r="H573" s="31">
        <v>23.06</v>
      </c>
      <c r="I573" s="32">
        <v>4083</v>
      </c>
      <c r="J573" s="33"/>
      <c r="K573" s="34">
        <f t="shared" si="155"/>
        <v>23.06</v>
      </c>
      <c r="N573" s="36">
        <f t="shared" si="158"/>
        <v>1</v>
      </c>
      <c r="O573" s="36">
        <f t="shared" si="159"/>
        <v>0</v>
      </c>
      <c r="P573" s="36">
        <f t="shared" si="156"/>
        <v>1</v>
      </c>
      <c r="Q573" s="36">
        <f t="shared" si="160"/>
        <v>0</v>
      </c>
      <c r="R573" s="36">
        <f t="shared" si="161"/>
        <v>0</v>
      </c>
    </row>
    <row r="574" spans="1:18" ht="20.100000000000001" customHeight="1">
      <c r="A574" s="29">
        <v>8</v>
      </c>
      <c r="B574" s="29">
        <f t="shared" si="157"/>
        <v>543</v>
      </c>
      <c r="C574" s="29" t="s">
        <v>117</v>
      </c>
      <c r="D574" s="30" t="s">
        <v>606</v>
      </c>
      <c r="E574" s="29"/>
      <c r="F574" s="29" t="s">
        <v>29</v>
      </c>
      <c r="G574" s="30"/>
      <c r="H574" s="31">
        <v>17.59</v>
      </c>
      <c r="I574" s="32">
        <v>4217</v>
      </c>
      <c r="J574" s="33"/>
      <c r="K574" s="34">
        <f t="shared" si="155"/>
        <v>17.59</v>
      </c>
      <c r="N574" s="36">
        <f t="shared" si="158"/>
        <v>1</v>
      </c>
      <c r="O574" s="36">
        <f t="shared" si="159"/>
        <v>0</v>
      </c>
      <c r="P574" s="36">
        <f t="shared" si="156"/>
        <v>1</v>
      </c>
      <c r="Q574" s="36">
        <f t="shared" si="160"/>
        <v>0</v>
      </c>
      <c r="R574" s="36">
        <f t="shared" si="161"/>
        <v>0</v>
      </c>
    </row>
    <row r="575" spans="1:18" ht="20.100000000000001" customHeight="1">
      <c r="A575" s="29">
        <v>9</v>
      </c>
      <c r="B575" s="29">
        <f t="shared" si="157"/>
        <v>544</v>
      </c>
      <c r="C575" s="29" t="s">
        <v>117</v>
      </c>
      <c r="D575" s="30" t="s">
        <v>607</v>
      </c>
      <c r="E575" s="29"/>
      <c r="F575" s="29" t="s">
        <v>29</v>
      </c>
      <c r="G575" s="30"/>
      <c r="H575" s="31">
        <v>30.86</v>
      </c>
      <c r="I575" s="32">
        <v>9192</v>
      </c>
      <c r="J575" s="33"/>
      <c r="K575" s="34">
        <f t="shared" si="155"/>
        <v>30.86</v>
      </c>
      <c r="N575" s="36">
        <f t="shared" si="158"/>
        <v>0</v>
      </c>
      <c r="O575" s="36">
        <f t="shared" si="159"/>
        <v>0</v>
      </c>
      <c r="P575" s="36">
        <f t="shared" si="156"/>
        <v>0</v>
      </c>
      <c r="Q575" s="36">
        <f t="shared" si="160"/>
        <v>0</v>
      </c>
      <c r="R575" s="36">
        <f t="shared" si="161"/>
        <v>0</v>
      </c>
    </row>
    <row r="576" spans="1:18" ht="20.100000000000001" customHeight="1">
      <c r="A576" s="37">
        <v>10</v>
      </c>
      <c r="B576" s="37">
        <f t="shared" si="157"/>
        <v>545</v>
      </c>
      <c r="C576" s="37" t="s">
        <v>117</v>
      </c>
      <c r="D576" s="38" t="s">
        <v>608</v>
      </c>
      <c r="E576" s="37"/>
      <c r="F576" s="37" t="s">
        <v>29</v>
      </c>
      <c r="G576" s="38"/>
      <c r="H576" s="39">
        <v>18.829999999999998</v>
      </c>
      <c r="I576" s="40">
        <v>6286</v>
      </c>
      <c r="J576" s="41"/>
      <c r="K576" s="34">
        <f t="shared" si="155"/>
        <v>18.829999999999998</v>
      </c>
      <c r="N576" s="36">
        <f t="shared" si="158"/>
        <v>1</v>
      </c>
      <c r="O576" s="36">
        <f t="shared" si="159"/>
        <v>0</v>
      </c>
      <c r="P576" s="36">
        <f t="shared" si="156"/>
        <v>1</v>
      </c>
      <c r="Q576" s="36">
        <f t="shared" si="160"/>
        <v>0</v>
      </c>
      <c r="R576" s="36">
        <f t="shared" si="161"/>
        <v>0</v>
      </c>
    </row>
    <row r="577" spans="1:22" ht="20.100000000000001" customHeight="1">
      <c r="A577" s="29">
        <v>11</v>
      </c>
      <c r="B577" s="29">
        <f t="shared" si="157"/>
        <v>546</v>
      </c>
      <c r="C577" s="29" t="s">
        <v>117</v>
      </c>
      <c r="D577" s="30" t="s">
        <v>609</v>
      </c>
      <c r="E577" s="29">
        <v>1</v>
      </c>
      <c r="F577" s="29" t="s">
        <v>29</v>
      </c>
      <c r="G577" s="30"/>
      <c r="H577" s="31">
        <v>22.78</v>
      </c>
      <c r="I577" s="32">
        <v>5488</v>
      </c>
      <c r="J577" s="33"/>
      <c r="K577" s="34">
        <f t="shared" si="155"/>
        <v>22.78</v>
      </c>
      <c r="N577" s="36">
        <f t="shared" si="158"/>
        <v>1</v>
      </c>
      <c r="O577" s="36">
        <f t="shared" si="159"/>
        <v>0</v>
      </c>
      <c r="P577" s="36">
        <f t="shared" si="156"/>
        <v>1</v>
      </c>
      <c r="Q577" s="36">
        <f t="shared" si="160"/>
        <v>0</v>
      </c>
      <c r="R577" s="36">
        <f t="shared" si="161"/>
        <v>0</v>
      </c>
    </row>
    <row r="578" spans="1:22" ht="20.100000000000001" customHeight="1">
      <c r="A578" s="29">
        <v>12</v>
      </c>
      <c r="B578" s="29">
        <f t="shared" si="157"/>
        <v>547</v>
      </c>
      <c r="C578" s="29" t="s">
        <v>117</v>
      </c>
      <c r="D578" s="30" t="s">
        <v>610</v>
      </c>
      <c r="E578" s="29"/>
      <c r="F578" s="29" t="s">
        <v>29</v>
      </c>
      <c r="G578" s="30"/>
      <c r="H578" s="31">
        <v>37.840000000000003</v>
      </c>
      <c r="I578" s="32">
        <v>5172</v>
      </c>
      <c r="J578" s="33"/>
      <c r="K578" s="34">
        <f t="shared" si="155"/>
        <v>37.840000000000003</v>
      </c>
      <c r="N578" s="36">
        <f t="shared" si="158"/>
        <v>0</v>
      </c>
      <c r="O578" s="36">
        <f t="shared" si="159"/>
        <v>0</v>
      </c>
      <c r="P578" s="36">
        <f t="shared" si="156"/>
        <v>0</v>
      </c>
      <c r="Q578" s="36">
        <f t="shared" si="160"/>
        <v>0</v>
      </c>
      <c r="R578" s="36">
        <f t="shared" si="161"/>
        <v>0</v>
      </c>
    </row>
    <row r="579" spans="1:22" ht="20.100000000000001" customHeight="1">
      <c r="A579" s="29">
        <v>13</v>
      </c>
      <c r="B579" s="29">
        <f t="shared" si="157"/>
        <v>548</v>
      </c>
      <c r="C579" s="29" t="s">
        <v>117</v>
      </c>
      <c r="D579" s="30" t="s">
        <v>611</v>
      </c>
      <c r="E579" s="29"/>
      <c r="F579" s="29" t="s">
        <v>29</v>
      </c>
      <c r="G579" s="30"/>
      <c r="H579" s="31">
        <v>18.23</v>
      </c>
      <c r="I579" s="32">
        <v>3740</v>
      </c>
      <c r="J579" s="33"/>
      <c r="K579" s="34">
        <f t="shared" si="155"/>
        <v>18.23</v>
      </c>
      <c r="N579" s="36">
        <f t="shared" si="158"/>
        <v>1</v>
      </c>
      <c r="O579" s="36">
        <f t="shared" si="159"/>
        <v>0</v>
      </c>
      <c r="P579" s="36">
        <f t="shared" si="156"/>
        <v>1</v>
      </c>
      <c r="Q579" s="36">
        <f t="shared" si="160"/>
        <v>0</v>
      </c>
      <c r="R579" s="36">
        <f t="shared" si="161"/>
        <v>0</v>
      </c>
    </row>
    <row r="580" spans="1:22" ht="20.100000000000001" customHeight="1">
      <c r="A580" s="29">
        <v>14</v>
      </c>
      <c r="B580" s="29">
        <f t="shared" si="157"/>
        <v>549</v>
      </c>
      <c r="C580" s="29" t="s">
        <v>117</v>
      </c>
      <c r="D580" s="30" t="s">
        <v>612</v>
      </c>
      <c r="E580" s="29">
        <v>1</v>
      </c>
      <c r="F580" s="29" t="s">
        <v>29</v>
      </c>
      <c r="G580" s="30"/>
      <c r="H580" s="31">
        <v>7.93</v>
      </c>
      <c r="I580" s="32">
        <v>7011</v>
      </c>
      <c r="J580" s="33"/>
      <c r="K580" s="34">
        <f t="shared" si="155"/>
        <v>7.93</v>
      </c>
      <c r="N580" s="36">
        <f t="shared" si="158"/>
        <v>1</v>
      </c>
      <c r="O580" s="36">
        <f t="shared" si="159"/>
        <v>0</v>
      </c>
      <c r="P580" s="36">
        <f t="shared" si="156"/>
        <v>1</v>
      </c>
      <c r="Q580" s="36">
        <f t="shared" si="160"/>
        <v>0</v>
      </c>
      <c r="R580" s="36">
        <f t="shared" si="161"/>
        <v>0</v>
      </c>
    </row>
    <row r="581" spans="1:22" ht="20.100000000000001" customHeight="1">
      <c r="A581" s="29">
        <v>15</v>
      </c>
      <c r="B581" s="29">
        <f t="shared" si="157"/>
        <v>550</v>
      </c>
      <c r="C581" s="29" t="s">
        <v>117</v>
      </c>
      <c r="D581" s="30" t="s">
        <v>613</v>
      </c>
      <c r="E581" s="29"/>
      <c r="F581" s="29" t="s">
        <v>29</v>
      </c>
      <c r="G581" s="30"/>
      <c r="H581" s="31">
        <v>30</v>
      </c>
      <c r="I581" s="32">
        <v>6998</v>
      </c>
      <c r="J581" s="33"/>
      <c r="K581" s="34">
        <f t="shared" si="155"/>
        <v>30</v>
      </c>
      <c r="N581" s="36">
        <f t="shared" si="158"/>
        <v>0</v>
      </c>
      <c r="O581" s="36">
        <f t="shared" si="159"/>
        <v>0</v>
      </c>
      <c r="P581" s="36">
        <f t="shared" si="156"/>
        <v>0</v>
      </c>
      <c r="Q581" s="36">
        <f t="shared" si="160"/>
        <v>0</v>
      </c>
      <c r="R581" s="36">
        <f t="shared" si="161"/>
        <v>0</v>
      </c>
    </row>
    <row r="582" spans="1:22" ht="20.100000000000001" customHeight="1">
      <c r="A582" s="29">
        <v>16</v>
      </c>
      <c r="B582" s="29">
        <f t="shared" si="157"/>
        <v>551</v>
      </c>
      <c r="C582" s="29" t="s">
        <v>117</v>
      </c>
      <c r="D582" s="30" t="s">
        <v>614</v>
      </c>
      <c r="E582" s="29"/>
      <c r="F582" s="29" t="s">
        <v>29</v>
      </c>
      <c r="G582" s="30"/>
      <c r="H582" s="31">
        <v>30.63</v>
      </c>
      <c r="I582" s="32">
        <v>5568</v>
      </c>
      <c r="J582" s="33"/>
      <c r="K582" s="34">
        <f t="shared" si="155"/>
        <v>30.63</v>
      </c>
      <c r="N582" s="36">
        <f t="shared" si="158"/>
        <v>0</v>
      </c>
      <c r="O582" s="36">
        <f t="shared" si="159"/>
        <v>0</v>
      </c>
      <c r="P582" s="36">
        <f t="shared" si="156"/>
        <v>0</v>
      </c>
      <c r="Q582" s="36">
        <f t="shared" si="160"/>
        <v>0</v>
      </c>
      <c r="R582" s="36">
        <f t="shared" si="161"/>
        <v>0</v>
      </c>
    </row>
    <row r="583" spans="1:22" ht="20.100000000000001" customHeight="1">
      <c r="A583" s="29">
        <v>17</v>
      </c>
      <c r="B583" s="29">
        <f t="shared" si="157"/>
        <v>552</v>
      </c>
      <c r="C583" s="29" t="s">
        <v>117</v>
      </c>
      <c r="D583" s="30" t="s">
        <v>615</v>
      </c>
      <c r="E583" s="29"/>
      <c r="F583" s="29" t="s">
        <v>29</v>
      </c>
      <c r="G583" s="30"/>
      <c r="H583" s="31">
        <v>17.25</v>
      </c>
      <c r="I583" s="32">
        <v>3288</v>
      </c>
      <c r="J583" s="33"/>
      <c r="K583" s="34">
        <f t="shared" si="155"/>
        <v>17.25</v>
      </c>
      <c r="N583" s="36">
        <f t="shared" si="158"/>
        <v>1</v>
      </c>
      <c r="O583" s="36">
        <f t="shared" si="159"/>
        <v>0</v>
      </c>
      <c r="P583" s="36">
        <f t="shared" si="156"/>
        <v>1</v>
      </c>
      <c r="Q583" s="36">
        <f t="shared" si="160"/>
        <v>0</v>
      </c>
      <c r="R583" s="36">
        <f t="shared" si="161"/>
        <v>0</v>
      </c>
    </row>
    <row r="584" spans="1:22" ht="20.100000000000001" customHeight="1">
      <c r="A584" s="29">
        <v>18</v>
      </c>
      <c r="B584" s="29">
        <f t="shared" si="157"/>
        <v>553</v>
      </c>
      <c r="C584" s="29" t="s">
        <v>117</v>
      </c>
      <c r="D584" s="30" t="s">
        <v>616</v>
      </c>
      <c r="E584" s="29">
        <v>1</v>
      </c>
      <c r="F584" s="29" t="s">
        <v>29</v>
      </c>
      <c r="G584" s="30"/>
      <c r="H584" s="31">
        <v>6.98</v>
      </c>
      <c r="I584" s="32">
        <v>3563</v>
      </c>
      <c r="J584" s="33"/>
      <c r="K584" s="34">
        <f t="shared" si="155"/>
        <v>6.98</v>
      </c>
      <c r="N584" s="36">
        <f t="shared" si="158"/>
        <v>1</v>
      </c>
      <c r="O584" s="36">
        <f t="shared" si="159"/>
        <v>0</v>
      </c>
      <c r="P584" s="36">
        <f t="shared" si="156"/>
        <v>1</v>
      </c>
      <c r="Q584" s="36">
        <f t="shared" si="160"/>
        <v>0</v>
      </c>
      <c r="R584" s="36">
        <f t="shared" si="161"/>
        <v>0</v>
      </c>
    </row>
    <row r="585" spans="1:22" ht="20.100000000000001" customHeight="1">
      <c r="A585" s="29">
        <v>19</v>
      </c>
      <c r="B585" s="29">
        <f t="shared" si="157"/>
        <v>554</v>
      </c>
      <c r="C585" s="29" t="s">
        <v>117</v>
      </c>
      <c r="D585" s="30" t="s">
        <v>617</v>
      </c>
      <c r="E585" s="29"/>
      <c r="F585" s="29" t="s">
        <v>29</v>
      </c>
      <c r="G585" s="30"/>
      <c r="H585" s="31">
        <v>21.41</v>
      </c>
      <c r="I585" s="32">
        <v>5495</v>
      </c>
      <c r="J585" s="33"/>
      <c r="K585" s="34">
        <f t="shared" si="155"/>
        <v>21.41</v>
      </c>
      <c r="N585" s="36">
        <f t="shared" si="158"/>
        <v>1</v>
      </c>
      <c r="O585" s="36">
        <f t="shared" si="159"/>
        <v>0</v>
      </c>
      <c r="P585" s="36">
        <f t="shared" si="156"/>
        <v>1</v>
      </c>
      <c r="Q585" s="36">
        <f t="shared" si="160"/>
        <v>0</v>
      </c>
      <c r="R585" s="36">
        <f t="shared" si="161"/>
        <v>0</v>
      </c>
    </row>
    <row r="586" spans="1:22" ht="20.100000000000001" customHeight="1">
      <c r="A586" s="29">
        <v>20</v>
      </c>
      <c r="B586" s="29">
        <f t="shared" si="157"/>
        <v>555</v>
      </c>
      <c r="C586" s="29" t="s">
        <v>117</v>
      </c>
      <c r="D586" s="30" t="s">
        <v>618</v>
      </c>
      <c r="E586" s="29">
        <v>1</v>
      </c>
      <c r="F586" s="29" t="s">
        <v>29</v>
      </c>
      <c r="G586" s="30"/>
      <c r="H586" s="31">
        <v>17.39</v>
      </c>
      <c r="I586" s="32">
        <v>7734</v>
      </c>
      <c r="J586" s="33"/>
      <c r="K586" s="34">
        <f t="shared" si="155"/>
        <v>17.39</v>
      </c>
      <c r="L586" s="51">
        <v>1118</v>
      </c>
      <c r="N586" s="36">
        <f t="shared" si="158"/>
        <v>1</v>
      </c>
      <c r="O586" s="36">
        <f t="shared" si="159"/>
        <v>0</v>
      </c>
      <c r="P586" s="36">
        <f t="shared" si="156"/>
        <v>1</v>
      </c>
      <c r="Q586" s="36">
        <f t="shared" si="160"/>
        <v>0</v>
      </c>
      <c r="R586" s="36">
        <f t="shared" si="161"/>
        <v>0</v>
      </c>
    </row>
    <row r="587" spans="1:22" ht="20.100000000000001" customHeight="1">
      <c r="A587" s="15" t="s">
        <v>619</v>
      </c>
      <c r="B587" s="15"/>
      <c r="C587" s="29"/>
      <c r="D587" s="26" t="s">
        <v>620</v>
      </c>
      <c r="E587" s="15"/>
      <c r="F587" s="26"/>
      <c r="G587" s="26"/>
      <c r="H587" s="23">
        <f>SUM(H588:H615)</f>
        <v>559.21999999999991</v>
      </c>
      <c r="I587" s="24">
        <f>SUM(I588:I615)</f>
        <v>138536</v>
      </c>
      <c r="J587" s="33"/>
      <c r="K587" s="45">
        <f>H586-K586</f>
        <v>0</v>
      </c>
      <c r="L587" s="45">
        <f>I586-L586</f>
        <v>6616</v>
      </c>
      <c r="N587" s="28">
        <f>SUM(N588:N615)</f>
        <v>20</v>
      </c>
      <c r="O587" s="28">
        <f>SUM(O588:O615)</f>
        <v>2</v>
      </c>
      <c r="P587" s="28">
        <f>SUM(P588:P615)</f>
        <v>22</v>
      </c>
      <c r="Q587" s="28">
        <f>SUM(Q588:Q615)</f>
        <v>0</v>
      </c>
      <c r="R587" s="28">
        <f>SUM(R588:R615)</f>
        <v>2</v>
      </c>
    </row>
    <row r="588" spans="1:22" ht="20.100000000000001" customHeight="1">
      <c r="A588" s="29">
        <v>1</v>
      </c>
      <c r="B588" s="29">
        <v>556</v>
      </c>
      <c r="C588" s="29" t="s">
        <v>501</v>
      </c>
      <c r="D588" s="30" t="s">
        <v>621</v>
      </c>
      <c r="E588" s="29">
        <v>1</v>
      </c>
      <c r="F588" s="29" t="s">
        <v>29</v>
      </c>
      <c r="G588" s="30"/>
      <c r="H588" s="31">
        <v>1.49</v>
      </c>
      <c r="I588" s="32">
        <v>4050</v>
      </c>
      <c r="J588" s="33"/>
      <c r="K588" s="34">
        <f t="shared" ref="K588:K615" si="162">ROUND(H588,2)</f>
        <v>1.49</v>
      </c>
      <c r="N588" s="36">
        <f>IF(H588&gt;=7,0,1)</f>
        <v>1</v>
      </c>
      <c r="O588" s="36">
        <f>IF(I588&gt;=4000,0,1)</f>
        <v>0</v>
      </c>
      <c r="P588" s="36">
        <f t="shared" ref="P588:P615" si="163">N588+O588</f>
        <v>1</v>
      </c>
      <c r="Q588" s="36">
        <f>IF(AND(H588&gt;=14,I588&gt;=8000),1,0)</f>
        <v>0</v>
      </c>
      <c r="R588" s="36">
        <f>IF(AND(H588&lt;7,I588&lt;4000),1,0)</f>
        <v>0</v>
      </c>
      <c r="S588" s="45">
        <f t="shared" ref="S588:S615" si="164">H588-V588</f>
        <v>-1.0000000000000009E-2</v>
      </c>
      <c r="T588" s="6">
        <v>1</v>
      </c>
      <c r="U588" s="6" t="s">
        <v>621</v>
      </c>
      <c r="V588" s="6">
        <v>1.5</v>
      </c>
    </row>
    <row r="589" spans="1:22" ht="20.100000000000001" customHeight="1">
      <c r="A589" s="29">
        <v>2</v>
      </c>
      <c r="B589" s="29">
        <f t="shared" ref="B589:B615" si="165">B588+1</f>
        <v>557</v>
      </c>
      <c r="C589" s="29" t="s">
        <v>117</v>
      </c>
      <c r="D589" s="30" t="s">
        <v>622</v>
      </c>
      <c r="E589" s="29">
        <v>1</v>
      </c>
      <c r="F589" s="29" t="s">
        <v>29</v>
      </c>
      <c r="G589" s="30"/>
      <c r="H589" s="31">
        <v>9.27</v>
      </c>
      <c r="I589" s="32">
        <v>6573</v>
      </c>
      <c r="J589" s="33"/>
      <c r="K589" s="34">
        <f t="shared" si="162"/>
        <v>9.27</v>
      </c>
      <c r="N589" s="36">
        <f>IF(H589&gt;=25,0,1)</f>
        <v>1</v>
      </c>
      <c r="O589" s="36">
        <f>IF(I589&gt;=2500,0,1)</f>
        <v>0</v>
      </c>
      <c r="P589" s="36">
        <f t="shared" si="163"/>
        <v>1</v>
      </c>
      <c r="Q589" s="36">
        <f>IF(AND(H589&gt;=50,I589&gt;=5000),1,0)</f>
        <v>0</v>
      </c>
      <c r="R589" s="36">
        <f>IF(AND(H589&lt;25,I589&lt;2500),1,0)</f>
        <v>0</v>
      </c>
      <c r="S589" s="45">
        <f t="shared" si="164"/>
        <v>0</v>
      </c>
      <c r="T589" s="6">
        <v>2</v>
      </c>
      <c r="U589" s="6" t="s">
        <v>622</v>
      </c>
      <c r="V589" s="6">
        <v>9.27</v>
      </c>
    </row>
    <row r="590" spans="1:22" ht="20.100000000000001" customHeight="1">
      <c r="A590" s="29">
        <v>3</v>
      </c>
      <c r="B590" s="29">
        <f t="shared" si="165"/>
        <v>558</v>
      </c>
      <c r="C590" s="29" t="s">
        <v>117</v>
      </c>
      <c r="D590" s="30" t="s">
        <v>623</v>
      </c>
      <c r="E590" s="29"/>
      <c r="F590" s="29" t="s">
        <v>29</v>
      </c>
      <c r="G590" s="30"/>
      <c r="H590" s="31">
        <v>6.19</v>
      </c>
      <c r="I590" s="32">
        <v>3430</v>
      </c>
      <c r="J590" s="33"/>
      <c r="K590" s="34">
        <f t="shared" si="162"/>
        <v>6.19</v>
      </c>
      <c r="N590" s="36">
        <f>IF(H590&gt;=25,0,1)</f>
        <v>1</v>
      </c>
      <c r="O590" s="36">
        <f>IF(I590&gt;=2500,0,1)</f>
        <v>0</v>
      </c>
      <c r="P590" s="36">
        <f t="shared" si="163"/>
        <v>1</v>
      </c>
      <c r="Q590" s="36">
        <f>IF(AND(H590&gt;=50,I590&gt;=5000),1,0)</f>
        <v>0</v>
      </c>
      <c r="R590" s="36">
        <f>IF(AND(H590&lt;25,I590&lt;2500),1,0)</f>
        <v>0</v>
      </c>
      <c r="S590" s="45">
        <f t="shared" si="164"/>
        <v>0</v>
      </c>
      <c r="T590" s="6">
        <v>3</v>
      </c>
      <c r="U590" s="6" t="s">
        <v>623</v>
      </c>
      <c r="V590" s="6">
        <v>6.19</v>
      </c>
    </row>
    <row r="591" spans="1:22" ht="20.100000000000001" customHeight="1">
      <c r="A591" s="29">
        <v>4</v>
      </c>
      <c r="B591" s="29">
        <f t="shared" si="165"/>
        <v>559</v>
      </c>
      <c r="C591" s="29" t="s">
        <v>117</v>
      </c>
      <c r="D591" s="30" t="s">
        <v>624</v>
      </c>
      <c r="E591" s="29">
        <v>1</v>
      </c>
      <c r="F591" s="29" t="s">
        <v>29</v>
      </c>
      <c r="G591" s="30"/>
      <c r="H591" s="31">
        <v>5.1100000000000003</v>
      </c>
      <c r="I591" s="32">
        <v>1913</v>
      </c>
      <c r="J591" s="42"/>
      <c r="K591" s="34">
        <f t="shared" si="162"/>
        <v>5.1100000000000003</v>
      </c>
      <c r="N591" s="36">
        <f>IF(H591&gt;=25,0,1)</f>
        <v>1</v>
      </c>
      <c r="O591" s="36">
        <f>IF(I591&gt;=2500,0,1)</f>
        <v>1</v>
      </c>
      <c r="P591" s="36">
        <f t="shared" si="163"/>
        <v>2</v>
      </c>
      <c r="Q591" s="36">
        <f>IF(AND(H591&gt;=50,I591&gt;=5000),1,0)</f>
        <v>0</v>
      </c>
      <c r="R591" s="36">
        <f>IF(AND(H591&lt;25,I591&lt;2500),1,0)</f>
        <v>1</v>
      </c>
      <c r="S591" s="45">
        <f t="shared" si="164"/>
        <v>0</v>
      </c>
      <c r="T591" s="6">
        <v>4</v>
      </c>
      <c r="U591" s="6" t="s">
        <v>624</v>
      </c>
      <c r="V591" s="6">
        <v>5.1100000000000003</v>
      </c>
    </row>
    <row r="592" spans="1:22" ht="20.100000000000001" customHeight="1">
      <c r="A592" s="29">
        <v>5</v>
      </c>
      <c r="B592" s="29">
        <f t="shared" si="165"/>
        <v>560</v>
      </c>
      <c r="C592" s="29" t="s">
        <v>117</v>
      </c>
      <c r="D592" s="30" t="s">
        <v>625</v>
      </c>
      <c r="E592" s="29">
        <v>1</v>
      </c>
      <c r="F592" s="29" t="s">
        <v>29</v>
      </c>
      <c r="G592" s="30"/>
      <c r="H592" s="31">
        <v>15.3</v>
      </c>
      <c r="I592" s="32">
        <v>5844</v>
      </c>
      <c r="J592" s="33"/>
      <c r="K592" s="34">
        <f t="shared" si="162"/>
        <v>15.3</v>
      </c>
      <c r="N592" s="36">
        <f>IF(H592&gt;=25,0,1)</f>
        <v>1</v>
      </c>
      <c r="O592" s="36">
        <f>IF(I592&gt;=2500,0,1)</f>
        <v>0</v>
      </c>
      <c r="P592" s="36">
        <f t="shared" si="163"/>
        <v>1</v>
      </c>
      <c r="Q592" s="36">
        <f>IF(AND(H592&gt;=50,I592&gt;=5000),1,0)</f>
        <v>0</v>
      </c>
      <c r="R592" s="36">
        <f>IF(AND(H592&lt;25,I592&lt;2500),1,0)</f>
        <v>0</v>
      </c>
      <c r="S592" s="45">
        <f t="shared" si="164"/>
        <v>0</v>
      </c>
      <c r="T592" s="6">
        <v>5</v>
      </c>
      <c r="U592" s="6" t="s">
        <v>625</v>
      </c>
      <c r="V592" s="6">
        <v>15.3</v>
      </c>
    </row>
    <row r="593" spans="1:22" ht="20.100000000000001" customHeight="1">
      <c r="A593" s="29">
        <v>6</v>
      </c>
      <c r="B593" s="29">
        <f t="shared" si="165"/>
        <v>561</v>
      </c>
      <c r="C593" s="29" t="s">
        <v>117</v>
      </c>
      <c r="D593" s="30" t="s">
        <v>626</v>
      </c>
      <c r="E593" s="29"/>
      <c r="F593" s="29" t="s">
        <v>29</v>
      </c>
      <c r="G593" s="30"/>
      <c r="H593" s="31">
        <v>9.3699999999999992</v>
      </c>
      <c r="I593" s="32">
        <v>4581</v>
      </c>
      <c r="J593" s="33"/>
      <c r="K593" s="34">
        <f t="shared" si="162"/>
        <v>9.3699999999999992</v>
      </c>
      <c r="N593" s="36">
        <f>IF(H593&gt;=25,0,1)</f>
        <v>1</v>
      </c>
      <c r="O593" s="36">
        <f>IF(I593&gt;=2500,0,1)</f>
        <v>0</v>
      </c>
      <c r="P593" s="36">
        <f t="shared" si="163"/>
        <v>1</v>
      </c>
      <c r="Q593" s="36">
        <f>IF(AND(H593&gt;=50,I593&gt;=5000),1,0)</f>
        <v>0</v>
      </c>
      <c r="R593" s="36">
        <f>IF(AND(H593&lt;25,I593&lt;2500),1,0)</f>
        <v>0</v>
      </c>
      <c r="S593" s="45">
        <f t="shared" si="164"/>
        <v>0</v>
      </c>
      <c r="T593" s="6">
        <v>6</v>
      </c>
      <c r="U593" s="6" t="s">
        <v>626</v>
      </c>
      <c r="V593" s="6">
        <v>9.3699999999999992</v>
      </c>
    </row>
    <row r="594" spans="1:22" ht="20.100000000000001" customHeight="1">
      <c r="A594" s="29">
        <v>7</v>
      </c>
      <c r="B594" s="29">
        <f t="shared" si="165"/>
        <v>562</v>
      </c>
      <c r="C594" s="29" t="s">
        <v>501</v>
      </c>
      <c r="D594" s="30" t="s">
        <v>627</v>
      </c>
      <c r="E594" s="29">
        <v>1</v>
      </c>
      <c r="F594" s="29" t="s">
        <v>29</v>
      </c>
      <c r="G594" s="30"/>
      <c r="H594" s="31">
        <v>4.25</v>
      </c>
      <c r="I594" s="32">
        <v>2925</v>
      </c>
      <c r="J594" s="42"/>
      <c r="K594" s="34">
        <f t="shared" si="162"/>
        <v>4.25</v>
      </c>
      <c r="N594" s="36">
        <f>IF(H594&gt;=7,0,1)</f>
        <v>1</v>
      </c>
      <c r="O594" s="36">
        <f>IF(I594&gt;=4000,0,1)</f>
        <v>1</v>
      </c>
      <c r="P594" s="36">
        <f t="shared" si="163"/>
        <v>2</v>
      </c>
      <c r="Q594" s="36">
        <f>IF(AND(H594&gt;=14,I594&gt;=8000),1,0)</f>
        <v>0</v>
      </c>
      <c r="R594" s="36">
        <f>IF(AND(H594&lt;7,I594&lt;4000),1,0)</f>
        <v>1</v>
      </c>
      <c r="S594" s="45">
        <f t="shared" si="164"/>
        <v>4.0000000000000036E-2</v>
      </c>
      <c r="T594" s="6">
        <v>7</v>
      </c>
      <c r="U594" s="6" t="s">
        <v>627</v>
      </c>
      <c r="V594" s="6">
        <v>4.21</v>
      </c>
    </row>
    <row r="595" spans="1:22" ht="20.100000000000001" customHeight="1">
      <c r="A595" s="29">
        <v>8</v>
      </c>
      <c r="B595" s="29">
        <f t="shared" si="165"/>
        <v>563</v>
      </c>
      <c r="C595" s="29" t="s">
        <v>117</v>
      </c>
      <c r="D595" s="30" t="s">
        <v>628</v>
      </c>
      <c r="E595" s="29"/>
      <c r="F595" s="29" t="s">
        <v>29</v>
      </c>
      <c r="G595" s="30"/>
      <c r="H595" s="31">
        <v>23.17</v>
      </c>
      <c r="I595" s="32">
        <v>6128</v>
      </c>
      <c r="J595" s="33"/>
      <c r="K595" s="34">
        <f t="shared" si="162"/>
        <v>23.17</v>
      </c>
      <c r="N595" s="36">
        <f t="shared" ref="N595:N615" si="166">IF(H595&gt;=25,0,1)</f>
        <v>1</v>
      </c>
      <c r="O595" s="36">
        <f t="shared" ref="O595:O615" si="167">IF(I595&gt;=2500,0,1)</f>
        <v>0</v>
      </c>
      <c r="P595" s="36">
        <f t="shared" si="163"/>
        <v>1</v>
      </c>
      <c r="Q595" s="36">
        <f t="shared" ref="Q595:Q615" si="168">IF(AND(H595&gt;=50,I595&gt;=5000),1,0)</f>
        <v>0</v>
      </c>
      <c r="R595" s="36">
        <f t="shared" ref="R595:R615" si="169">IF(AND(H595&lt;25,I595&lt;2500),1,0)</f>
        <v>0</v>
      </c>
      <c r="S595" s="45">
        <f t="shared" si="164"/>
        <v>0</v>
      </c>
      <c r="T595" s="6">
        <v>8</v>
      </c>
      <c r="U595" s="6" t="s">
        <v>628</v>
      </c>
      <c r="V595" s="6">
        <v>23.17</v>
      </c>
    </row>
    <row r="596" spans="1:22" ht="20.100000000000001" customHeight="1">
      <c r="A596" s="29">
        <v>9</v>
      </c>
      <c r="B596" s="29">
        <f t="shared" si="165"/>
        <v>564</v>
      </c>
      <c r="C596" s="29" t="s">
        <v>117</v>
      </c>
      <c r="D596" s="30" t="s">
        <v>629</v>
      </c>
      <c r="E596" s="29">
        <v>1</v>
      </c>
      <c r="F596" s="29" t="s">
        <v>29</v>
      </c>
      <c r="G596" s="30"/>
      <c r="H596" s="31">
        <v>40.270000000000003</v>
      </c>
      <c r="I596" s="32">
        <v>6237</v>
      </c>
      <c r="J596" s="33"/>
      <c r="K596" s="34">
        <f t="shared" si="162"/>
        <v>40.270000000000003</v>
      </c>
      <c r="N596" s="36">
        <f t="shared" si="166"/>
        <v>0</v>
      </c>
      <c r="O596" s="36">
        <f t="shared" si="167"/>
        <v>0</v>
      </c>
      <c r="P596" s="36">
        <f t="shared" si="163"/>
        <v>0</v>
      </c>
      <c r="Q596" s="36">
        <f t="shared" si="168"/>
        <v>0</v>
      </c>
      <c r="R596" s="36">
        <f t="shared" si="169"/>
        <v>0</v>
      </c>
      <c r="S596" s="45">
        <f t="shared" si="164"/>
        <v>0</v>
      </c>
      <c r="T596" s="6">
        <v>9</v>
      </c>
      <c r="U596" s="6" t="s">
        <v>629</v>
      </c>
      <c r="V596" s="6">
        <v>40.270000000000003</v>
      </c>
    </row>
    <row r="597" spans="1:22" ht="20.100000000000001" customHeight="1">
      <c r="A597" s="29">
        <v>10</v>
      </c>
      <c r="B597" s="29">
        <f t="shared" si="165"/>
        <v>565</v>
      </c>
      <c r="C597" s="29" t="s">
        <v>117</v>
      </c>
      <c r="D597" s="30" t="s">
        <v>630</v>
      </c>
      <c r="E597" s="29"/>
      <c r="F597" s="29" t="s">
        <v>29</v>
      </c>
      <c r="G597" s="30"/>
      <c r="H597" s="31">
        <v>65.209999999999994</v>
      </c>
      <c r="I597" s="32">
        <v>2584</v>
      </c>
      <c r="J597" s="33"/>
      <c r="K597" s="34">
        <f t="shared" si="162"/>
        <v>65.209999999999994</v>
      </c>
      <c r="N597" s="36">
        <f t="shared" si="166"/>
        <v>0</v>
      </c>
      <c r="O597" s="36">
        <f t="shared" si="167"/>
        <v>0</v>
      </c>
      <c r="P597" s="36">
        <f t="shared" si="163"/>
        <v>0</v>
      </c>
      <c r="Q597" s="36">
        <f t="shared" si="168"/>
        <v>0</v>
      </c>
      <c r="R597" s="36">
        <f t="shared" si="169"/>
        <v>0</v>
      </c>
      <c r="S597" s="45">
        <f t="shared" si="164"/>
        <v>0</v>
      </c>
      <c r="T597" s="6">
        <v>10</v>
      </c>
      <c r="U597" s="6" t="s">
        <v>630</v>
      </c>
      <c r="V597" s="6">
        <v>65.209999999999994</v>
      </c>
    </row>
    <row r="598" spans="1:22" ht="20.100000000000001" customHeight="1">
      <c r="A598" s="29">
        <v>11</v>
      </c>
      <c r="B598" s="29">
        <f t="shared" si="165"/>
        <v>566</v>
      </c>
      <c r="C598" s="29" t="s">
        <v>117</v>
      </c>
      <c r="D598" s="30" t="s">
        <v>631</v>
      </c>
      <c r="E598" s="29"/>
      <c r="F598" s="29" t="s">
        <v>29</v>
      </c>
      <c r="G598" s="30"/>
      <c r="H598" s="31">
        <v>37.94</v>
      </c>
      <c r="I598" s="32">
        <v>3420</v>
      </c>
      <c r="J598" s="33"/>
      <c r="K598" s="34">
        <f t="shared" si="162"/>
        <v>37.94</v>
      </c>
      <c r="N598" s="36">
        <f t="shared" si="166"/>
        <v>0</v>
      </c>
      <c r="O598" s="36">
        <f t="shared" si="167"/>
        <v>0</v>
      </c>
      <c r="P598" s="36">
        <f t="shared" si="163"/>
        <v>0</v>
      </c>
      <c r="Q598" s="36">
        <f t="shared" si="168"/>
        <v>0</v>
      </c>
      <c r="R598" s="36">
        <f t="shared" si="169"/>
        <v>0</v>
      </c>
      <c r="S598" s="45">
        <f t="shared" si="164"/>
        <v>-5.0000000000004263E-2</v>
      </c>
      <c r="T598" s="6">
        <v>11</v>
      </c>
      <c r="U598" s="6" t="s">
        <v>631</v>
      </c>
      <c r="V598" s="6">
        <v>37.99</v>
      </c>
    </row>
    <row r="599" spans="1:22" ht="20.100000000000001" customHeight="1">
      <c r="A599" s="29">
        <v>12</v>
      </c>
      <c r="B599" s="29">
        <f t="shared" si="165"/>
        <v>567</v>
      </c>
      <c r="C599" s="29" t="s">
        <v>117</v>
      </c>
      <c r="D599" s="30" t="s">
        <v>632</v>
      </c>
      <c r="E599" s="29"/>
      <c r="F599" s="29" t="s">
        <v>29</v>
      </c>
      <c r="G599" s="30"/>
      <c r="H599" s="31">
        <v>44.24</v>
      </c>
      <c r="I599" s="32">
        <v>3061</v>
      </c>
      <c r="J599" s="33"/>
      <c r="K599" s="34">
        <f t="shared" si="162"/>
        <v>44.24</v>
      </c>
      <c r="N599" s="36">
        <f t="shared" si="166"/>
        <v>0</v>
      </c>
      <c r="O599" s="36">
        <f t="shared" si="167"/>
        <v>0</v>
      </c>
      <c r="P599" s="36">
        <f t="shared" si="163"/>
        <v>0</v>
      </c>
      <c r="Q599" s="36">
        <f t="shared" si="168"/>
        <v>0</v>
      </c>
      <c r="R599" s="36">
        <f t="shared" si="169"/>
        <v>0</v>
      </c>
      <c r="S599" s="45">
        <f t="shared" si="164"/>
        <v>0</v>
      </c>
      <c r="T599" s="6">
        <v>12</v>
      </c>
      <c r="U599" s="6" t="s">
        <v>632</v>
      </c>
      <c r="V599" s="6">
        <v>44.24</v>
      </c>
    </row>
    <row r="600" spans="1:22" ht="20.100000000000001" customHeight="1">
      <c r="A600" s="29">
        <v>13</v>
      </c>
      <c r="B600" s="29">
        <f t="shared" si="165"/>
        <v>568</v>
      </c>
      <c r="C600" s="29" t="s">
        <v>117</v>
      </c>
      <c r="D600" s="30" t="s">
        <v>633</v>
      </c>
      <c r="E600" s="29"/>
      <c r="F600" s="29" t="s">
        <v>29</v>
      </c>
      <c r="G600" s="30"/>
      <c r="H600" s="31">
        <v>22.64</v>
      </c>
      <c r="I600" s="32">
        <v>5080</v>
      </c>
      <c r="J600" s="33"/>
      <c r="K600" s="34">
        <f t="shared" si="162"/>
        <v>22.64</v>
      </c>
      <c r="N600" s="36">
        <f t="shared" si="166"/>
        <v>1</v>
      </c>
      <c r="O600" s="36">
        <f t="shared" si="167"/>
        <v>0</v>
      </c>
      <c r="P600" s="36">
        <f t="shared" si="163"/>
        <v>1</v>
      </c>
      <c r="Q600" s="36">
        <f t="shared" si="168"/>
        <v>0</v>
      </c>
      <c r="R600" s="36">
        <f t="shared" si="169"/>
        <v>0</v>
      </c>
      <c r="S600" s="45">
        <f t="shared" si="164"/>
        <v>0</v>
      </c>
      <c r="T600" s="6">
        <v>13</v>
      </c>
      <c r="U600" s="6" t="s">
        <v>633</v>
      </c>
      <c r="V600" s="6">
        <v>22.64</v>
      </c>
    </row>
    <row r="601" spans="1:22" ht="20.100000000000001" customHeight="1">
      <c r="A601" s="29">
        <v>14</v>
      </c>
      <c r="B601" s="29">
        <f t="shared" si="165"/>
        <v>569</v>
      </c>
      <c r="C601" s="29" t="s">
        <v>117</v>
      </c>
      <c r="D601" s="30" t="s">
        <v>634</v>
      </c>
      <c r="E601" s="29"/>
      <c r="F601" s="29" t="s">
        <v>29</v>
      </c>
      <c r="G601" s="30"/>
      <c r="H601" s="31">
        <v>15.39</v>
      </c>
      <c r="I601" s="32">
        <v>5303</v>
      </c>
      <c r="J601" s="33"/>
      <c r="K601" s="34">
        <f t="shared" si="162"/>
        <v>15.39</v>
      </c>
      <c r="N601" s="36">
        <f t="shared" si="166"/>
        <v>1</v>
      </c>
      <c r="O601" s="36">
        <f t="shared" si="167"/>
        <v>0</v>
      </c>
      <c r="P601" s="36">
        <f t="shared" si="163"/>
        <v>1</v>
      </c>
      <c r="Q601" s="36">
        <f t="shared" si="168"/>
        <v>0</v>
      </c>
      <c r="R601" s="36">
        <f t="shared" si="169"/>
        <v>0</v>
      </c>
      <c r="S601" s="45">
        <f t="shared" si="164"/>
        <v>0</v>
      </c>
      <c r="T601" s="6">
        <v>14</v>
      </c>
      <c r="U601" s="6" t="s">
        <v>634</v>
      </c>
      <c r="V601" s="6">
        <v>15.39</v>
      </c>
    </row>
    <row r="602" spans="1:22" ht="20.100000000000001" customHeight="1">
      <c r="A602" s="29">
        <v>15</v>
      </c>
      <c r="B602" s="29">
        <f t="shared" si="165"/>
        <v>570</v>
      </c>
      <c r="C602" s="29" t="s">
        <v>117</v>
      </c>
      <c r="D602" s="30" t="s">
        <v>635</v>
      </c>
      <c r="E602" s="29"/>
      <c r="F602" s="29" t="s">
        <v>29</v>
      </c>
      <c r="G602" s="30"/>
      <c r="H602" s="31">
        <v>20.350000000000001</v>
      </c>
      <c r="I602" s="32">
        <v>6799</v>
      </c>
      <c r="J602" s="33"/>
      <c r="K602" s="34">
        <f t="shared" si="162"/>
        <v>20.350000000000001</v>
      </c>
      <c r="N602" s="36">
        <f t="shared" si="166"/>
        <v>1</v>
      </c>
      <c r="O602" s="36">
        <f t="shared" si="167"/>
        <v>0</v>
      </c>
      <c r="P602" s="36">
        <f t="shared" si="163"/>
        <v>1</v>
      </c>
      <c r="Q602" s="36">
        <f t="shared" si="168"/>
        <v>0</v>
      </c>
      <c r="R602" s="36">
        <f t="shared" si="169"/>
        <v>0</v>
      </c>
      <c r="S602" s="45">
        <f t="shared" si="164"/>
        <v>0</v>
      </c>
      <c r="T602" s="6">
        <v>15</v>
      </c>
      <c r="U602" s="6" t="s">
        <v>635</v>
      </c>
      <c r="V602" s="6">
        <v>20.350000000000001</v>
      </c>
    </row>
    <row r="603" spans="1:22" ht="20.100000000000001" customHeight="1">
      <c r="A603" s="29">
        <v>16</v>
      </c>
      <c r="B603" s="29">
        <f t="shared" si="165"/>
        <v>571</v>
      </c>
      <c r="C603" s="29" t="s">
        <v>117</v>
      </c>
      <c r="D603" s="30" t="s">
        <v>636</v>
      </c>
      <c r="E603" s="29"/>
      <c r="F603" s="29" t="s">
        <v>29</v>
      </c>
      <c r="G603" s="30"/>
      <c r="H603" s="31">
        <v>33.29</v>
      </c>
      <c r="I603" s="32">
        <v>8513</v>
      </c>
      <c r="J603" s="33"/>
      <c r="K603" s="34">
        <f t="shared" si="162"/>
        <v>33.29</v>
      </c>
      <c r="N603" s="36">
        <f t="shared" si="166"/>
        <v>0</v>
      </c>
      <c r="O603" s="36">
        <f t="shared" si="167"/>
        <v>0</v>
      </c>
      <c r="P603" s="36">
        <f t="shared" si="163"/>
        <v>0</v>
      </c>
      <c r="Q603" s="36">
        <f t="shared" si="168"/>
        <v>0</v>
      </c>
      <c r="R603" s="36">
        <f t="shared" si="169"/>
        <v>0</v>
      </c>
      <c r="S603" s="45">
        <f t="shared" si="164"/>
        <v>0</v>
      </c>
      <c r="T603" s="6">
        <v>16</v>
      </c>
      <c r="U603" s="6" t="s">
        <v>636</v>
      </c>
      <c r="V603" s="6">
        <v>33.29</v>
      </c>
    </row>
    <row r="604" spans="1:22" ht="20.100000000000001" customHeight="1">
      <c r="A604" s="29">
        <v>17</v>
      </c>
      <c r="B604" s="29">
        <f t="shared" si="165"/>
        <v>572</v>
      </c>
      <c r="C604" s="29" t="s">
        <v>117</v>
      </c>
      <c r="D604" s="30" t="s">
        <v>637</v>
      </c>
      <c r="E604" s="29"/>
      <c r="F604" s="29" t="s">
        <v>29</v>
      </c>
      <c r="G604" s="30"/>
      <c r="H604" s="31">
        <v>16.95</v>
      </c>
      <c r="I604" s="32">
        <v>6368</v>
      </c>
      <c r="J604" s="33"/>
      <c r="K604" s="34">
        <f t="shared" si="162"/>
        <v>16.95</v>
      </c>
      <c r="N604" s="36">
        <f t="shared" si="166"/>
        <v>1</v>
      </c>
      <c r="O604" s="36">
        <f t="shared" si="167"/>
        <v>0</v>
      </c>
      <c r="P604" s="36">
        <f t="shared" si="163"/>
        <v>1</v>
      </c>
      <c r="Q604" s="36">
        <f t="shared" si="168"/>
        <v>0</v>
      </c>
      <c r="R604" s="36">
        <f t="shared" si="169"/>
        <v>0</v>
      </c>
      <c r="S604" s="45">
        <f t="shared" si="164"/>
        <v>0</v>
      </c>
      <c r="T604" s="6">
        <v>17</v>
      </c>
      <c r="U604" s="6" t="s">
        <v>637</v>
      </c>
      <c r="V604" s="6">
        <v>16.95</v>
      </c>
    </row>
    <row r="605" spans="1:22" ht="20.100000000000001" customHeight="1">
      <c r="A605" s="29">
        <v>18</v>
      </c>
      <c r="B605" s="29">
        <f t="shared" si="165"/>
        <v>573</v>
      </c>
      <c r="C605" s="29" t="s">
        <v>117</v>
      </c>
      <c r="D605" s="30" t="s">
        <v>638</v>
      </c>
      <c r="E605" s="29"/>
      <c r="F605" s="29" t="s">
        <v>29</v>
      </c>
      <c r="G605" s="30"/>
      <c r="H605" s="31">
        <v>10.45</v>
      </c>
      <c r="I605" s="32">
        <v>4719</v>
      </c>
      <c r="J605" s="33"/>
      <c r="K605" s="34">
        <f t="shared" si="162"/>
        <v>10.45</v>
      </c>
      <c r="N605" s="36">
        <f t="shared" si="166"/>
        <v>1</v>
      </c>
      <c r="O605" s="36">
        <f t="shared" si="167"/>
        <v>0</v>
      </c>
      <c r="P605" s="36">
        <f t="shared" si="163"/>
        <v>1</v>
      </c>
      <c r="Q605" s="36">
        <f t="shared" si="168"/>
        <v>0</v>
      </c>
      <c r="R605" s="36">
        <f t="shared" si="169"/>
        <v>0</v>
      </c>
      <c r="S605" s="45">
        <f t="shared" si="164"/>
        <v>0</v>
      </c>
      <c r="T605" s="6">
        <v>18</v>
      </c>
      <c r="U605" s="6" t="s">
        <v>638</v>
      </c>
      <c r="V605" s="6">
        <v>10.45</v>
      </c>
    </row>
    <row r="606" spans="1:22" ht="20.100000000000001" customHeight="1">
      <c r="A606" s="29">
        <v>19</v>
      </c>
      <c r="B606" s="29">
        <f t="shared" si="165"/>
        <v>574</v>
      </c>
      <c r="C606" s="29" t="s">
        <v>117</v>
      </c>
      <c r="D606" s="30" t="s">
        <v>639</v>
      </c>
      <c r="E606" s="29"/>
      <c r="F606" s="29" t="s">
        <v>29</v>
      </c>
      <c r="G606" s="30"/>
      <c r="H606" s="31">
        <v>9.99</v>
      </c>
      <c r="I606" s="32">
        <v>4466</v>
      </c>
      <c r="J606" s="33"/>
      <c r="K606" s="34">
        <f t="shared" si="162"/>
        <v>9.99</v>
      </c>
      <c r="N606" s="36">
        <f t="shared" si="166"/>
        <v>1</v>
      </c>
      <c r="O606" s="36">
        <f t="shared" si="167"/>
        <v>0</v>
      </c>
      <c r="P606" s="36">
        <f t="shared" si="163"/>
        <v>1</v>
      </c>
      <c r="Q606" s="36">
        <f t="shared" si="168"/>
        <v>0</v>
      </c>
      <c r="R606" s="36">
        <f t="shared" si="169"/>
        <v>0</v>
      </c>
      <c r="S606" s="45">
        <f t="shared" si="164"/>
        <v>0</v>
      </c>
      <c r="T606" s="6">
        <v>19</v>
      </c>
      <c r="U606" s="6" t="s">
        <v>639</v>
      </c>
      <c r="V606" s="6">
        <v>9.99</v>
      </c>
    </row>
    <row r="607" spans="1:22" ht="20.100000000000001" customHeight="1">
      <c r="A607" s="29">
        <v>20</v>
      </c>
      <c r="B607" s="29">
        <f t="shared" si="165"/>
        <v>575</v>
      </c>
      <c r="C607" s="29" t="s">
        <v>117</v>
      </c>
      <c r="D607" s="30" t="s">
        <v>640</v>
      </c>
      <c r="E607" s="29"/>
      <c r="F607" s="29" t="s">
        <v>29</v>
      </c>
      <c r="G607" s="30"/>
      <c r="H607" s="31">
        <v>8.3699999999999992</v>
      </c>
      <c r="I607" s="32">
        <v>3863</v>
      </c>
      <c r="J607" s="33"/>
      <c r="K607" s="34">
        <f t="shared" si="162"/>
        <v>8.3699999999999992</v>
      </c>
      <c r="N607" s="36">
        <f t="shared" si="166"/>
        <v>1</v>
      </c>
      <c r="O607" s="36">
        <f t="shared" si="167"/>
        <v>0</v>
      </c>
      <c r="P607" s="36">
        <f t="shared" si="163"/>
        <v>1</v>
      </c>
      <c r="Q607" s="36">
        <f t="shared" si="168"/>
        <v>0</v>
      </c>
      <c r="R607" s="36">
        <f t="shared" si="169"/>
        <v>0</v>
      </c>
      <c r="S607" s="45">
        <f t="shared" si="164"/>
        <v>0</v>
      </c>
      <c r="T607" s="6">
        <v>20</v>
      </c>
      <c r="U607" s="6" t="s">
        <v>640</v>
      </c>
      <c r="V607" s="6">
        <v>8.3699999999999992</v>
      </c>
    </row>
    <row r="608" spans="1:22" ht="20.100000000000001" customHeight="1">
      <c r="A608" s="29">
        <v>21</v>
      </c>
      <c r="B608" s="29">
        <f t="shared" si="165"/>
        <v>576</v>
      </c>
      <c r="C608" s="29" t="s">
        <v>117</v>
      </c>
      <c r="D608" s="30" t="s">
        <v>641</v>
      </c>
      <c r="E608" s="29"/>
      <c r="F608" s="29" t="s">
        <v>29</v>
      </c>
      <c r="G608" s="30"/>
      <c r="H608" s="31">
        <v>27.15</v>
      </c>
      <c r="I608" s="32">
        <v>6033</v>
      </c>
      <c r="J608" s="33"/>
      <c r="K608" s="34">
        <f t="shared" si="162"/>
        <v>27.15</v>
      </c>
      <c r="N608" s="36">
        <f t="shared" si="166"/>
        <v>0</v>
      </c>
      <c r="O608" s="36">
        <f t="shared" si="167"/>
        <v>0</v>
      </c>
      <c r="P608" s="36">
        <f t="shared" si="163"/>
        <v>0</v>
      </c>
      <c r="Q608" s="36">
        <f t="shared" si="168"/>
        <v>0</v>
      </c>
      <c r="R608" s="36">
        <f t="shared" si="169"/>
        <v>0</v>
      </c>
      <c r="S608" s="45">
        <f t="shared" si="164"/>
        <v>0</v>
      </c>
      <c r="T608" s="6">
        <v>21</v>
      </c>
      <c r="U608" s="6" t="s">
        <v>641</v>
      </c>
      <c r="V608" s="6">
        <v>27.15</v>
      </c>
    </row>
    <row r="609" spans="1:22" ht="20.100000000000001" customHeight="1">
      <c r="A609" s="29">
        <v>22</v>
      </c>
      <c r="B609" s="29">
        <f t="shared" si="165"/>
        <v>577</v>
      </c>
      <c r="C609" s="29" t="s">
        <v>117</v>
      </c>
      <c r="D609" s="30" t="s">
        <v>642</v>
      </c>
      <c r="E609" s="29"/>
      <c r="F609" s="29" t="s">
        <v>29</v>
      </c>
      <c r="G609" s="30"/>
      <c r="H609" s="31">
        <v>12.54</v>
      </c>
      <c r="I609" s="32">
        <v>2890</v>
      </c>
      <c r="J609" s="33"/>
      <c r="K609" s="34">
        <f t="shared" si="162"/>
        <v>12.54</v>
      </c>
      <c r="N609" s="36">
        <f t="shared" si="166"/>
        <v>1</v>
      </c>
      <c r="O609" s="36">
        <f t="shared" si="167"/>
        <v>0</v>
      </c>
      <c r="P609" s="36">
        <f t="shared" si="163"/>
        <v>1</v>
      </c>
      <c r="Q609" s="36">
        <f t="shared" si="168"/>
        <v>0</v>
      </c>
      <c r="R609" s="36">
        <f t="shared" si="169"/>
        <v>0</v>
      </c>
      <c r="S609" s="45">
        <f t="shared" si="164"/>
        <v>0</v>
      </c>
      <c r="T609" s="6">
        <v>22</v>
      </c>
      <c r="U609" s="6" t="s">
        <v>642</v>
      </c>
      <c r="V609" s="6">
        <v>12.54</v>
      </c>
    </row>
    <row r="610" spans="1:22" ht="20.100000000000001" customHeight="1">
      <c r="A610" s="29">
        <v>23</v>
      </c>
      <c r="B610" s="29">
        <f t="shared" si="165"/>
        <v>578</v>
      </c>
      <c r="C610" s="29" t="s">
        <v>117</v>
      </c>
      <c r="D610" s="30" t="s">
        <v>643</v>
      </c>
      <c r="E610" s="29"/>
      <c r="F610" s="29" t="s">
        <v>29</v>
      </c>
      <c r="G610" s="30"/>
      <c r="H610" s="31">
        <v>10.89</v>
      </c>
      <c r="I610" s="32">
        <v>4978</v>
      </c>
      <c r="J610" s="33"/>
      <c r="K610" s="34">
        <f t="shared" si="162"/>
        <v>10.89</v>
      </c>
      <c r="N610" s="36">
        <f t="shared" si="166"/>
        <v>1</v>
      </c>
      <c r="O610" s="36">
        <f t="shared" si="167"/>
        <v>0</v>
      </c>
      <c r="P610" s="36">
        <f t="shared" si="163"/>
        <v>1</v>
      </c>
      <c r="Q610" s="36">
        <f t="shared" si="168"/>
        <v>0</v>
      </c>
      <c r="R610" s="36">
        <f t="shared" si="169"/>
        <v>0</v>
      </c>
      <c r="S610" s="45">
        <f t="shared" si="164"/>
        <v>0</v>
      </c>
      <c r="T610" s="6">
        <v>23</v>
      </c>
      <c r="U610" s="6" t="s">
        <v>643</v>
      </c>
      <c r="V610" s="6">
        <v>10.89</v>
      </c>
    </row>
    <row r="611" spans="1:22" ht="20.100000000000001" customHeight="1">
      <c r="A611" s="29">
        <v>24</v>
      </c>
      <c r="B611" s="29">
        <f t="shared" si="165"/>
        <v>579</v>
      </c>
      <c r="C611" s="29" t="s">
        <v>117</v>
      </c>
      <c r="D611" s="30" t="s">
        <v>644</v>
      </c>
      <c r="E611" s="29"/>
      <c r="F611" s="29" t="s">
        <v>29</v>
      </c>
      <c r="G611" s="30"/>
      <c r="H611" s="31">
        <v>16.760000000000002</v>
      </c>
      <c r="I611" s="32">
        <v>3631</v>
      </c>
      <c r="J611" s="33"/>
      <c r="K611" s="34">
        <f t="shared" si="162"/>
        <v>16.760000000000002</v>
      </c>
      <c r="N611" s="36">
        <f t="shared" si="166"/>
        <v>1</v>
      </c>
      <c r="O611" s="36">
        <f t="shared" si="167"/>
        <v>0</v>
      </c>
      <c r="P611" s="36">
        <f t="shared" si="163"/>
        <v>1</v>
      </c>
      <c r="Q611" s="36">
        <f t="shared" si="168"/>
        <v>0</v>
      </c>
      <c r="R611" s="36">
        <f t="shared" si="169"/>
        <v>0</v>
      </c>
      <c r="S611" s="45">
        <f t="shared" si="164"/>
        <v>0</v>
      </c>
      <c r="T611" s="6">
        <v>24</v>
      </c>
      <c r="U611" s="6" t="s">
        <v>644</v>
      </c>
      <c r="V611" s="6">
        <v>16.760000000000002</v>
      </c>
    </row>
    <row r="612" spans="1:22" ht="20.100000000000001" customHeight="1">
      <c r="A612" s="29">
        <v>25</v>
      </c>
      <c r="B612" s="29">
        <f t="shared" si="165"/>
        <v>580</v>
      </c>
      <c r="C612" s="29" t="s">
        <v>117</v>
      </c>
      <c r="D612" s="30" t="s">
        <v>645</v>
      </c>
      <c r="E612" s="29"/>
      <c r="F612" s="29" t="s">
        <v>29</v>
      </c>
      <c r="G612" s="30"/>
      <c r="H612" s="31">
        <v>33.65</v>
      </c>
      <c r="I612" s="32">
        <v>8500</v>
      </c>
      <c r="J612" s="33"/>
      <c r="K612" s="34">
        <f t="shared" si="162"/>
        <v>33.65</v>
      </c>
      <c r="N612" s="36">
        <f t="shared" si="166"/>
        <v>0</v>
      </c>
      <c r="O612" s="36">
        <f t="shared" si="167"/>
        <v>0</v>
      </c>
      <c r="P612" s="36">
        <f t="shared" si="163"/>
        <v>0</v>
      </c>
      <c r="Q612" s="36">
        <f t="shared" si="168"/>
        <v>0</v>
      </c>
      <c r="R612" s="36">
        <f t="shared" si="169"/>
        <v>0</v>
      </c>
      <c r="S612" s="45">
        <f t="shared" si="164"/>
        <v>0</v>
      </c>
      <c r="T612" s="6">
        <v>25</v>
      </c>
      <c r="U612" s="6" t="s">
        <v>645</v>
      </c>
      <c r="V612" s="6">
        <v>33.65</v>
      </c>
    </row>
    <row r="613" spans="1:22" ht="20.100000000000001" customHeight="1">
      <c r="A613" s="29">
        <v>26</v>
      </c>
      <c r="B613" s="29">
        <f t="shared" si="165"/>
        <v>581</v>
      </c>
      <c r="C613" s="29" t="s">
        <v>117</v>
      </c>
      <c r="D613" s="30" t="s">
        <v>646</v>
      </c>
      <c r="E613" s="29"/>
      <c r="F613" s="29" t="s">
        <v>29</v>
      </c>
      <c r="G613" s="30"/>
      <c r="H613" s="31">
        <v>17.62</v>
      </c>
      <c r="I613" s="32">
        <v>4409</v>
      </c>
      <c r="J613" s="33"/>
      <c r="K613" s="34">
        <f t="shared" si="162"/>
        <v>17.62</v>
      </c>
      <c r="N613" s="36">
        <f t="shared" si="166"/>
        <v>1</v>
      </c>
      <c r="O613" s="36">
        <f t="shared" si="167"/>
        <v>0</v>
      </c>
      <c r="P613" s="36">
        <f t="shared" si="163"/>
        <v>1</v>
      </c>
      <c r="Q613" s="36">
        <f t="shared" si="168"/>
        <v>0</v>
      </c>
      <c r="R613" s="36">
        <f t="shared" si="169"/>
        <v>0</v>
      </c>
      <c r="S613" s="45">
        <f t="shared" si="164"/>
        <v>0</v>
      </c>
      <c r="T613" s="6">
        <v>26</v>
      </c>
      <c r="U613" s="6" t="s">
        <v>646</v>
      </c>
      <c r="V613" s="6">
        <v>17.62</v>
      </c>
    </row>
    <row r="614" spans="1:22" ht="20.100000000000001" customHeight="1">
      <c r="A614" s="37">
        <v>27</v>
      </c>
      <c r="B614" s="37">
        <f t="shared" si="165"/>
        <v>582</v>
      </c>
      <c r="C614" s="37" t="s">
        <v>117</v>
      </c>
      <c r="D614" s="38" t="s">
        <v>647</v>
      </c>
      <c r="E614" s="37"/>
      <c r="F614" s="37" t="s">
        <v>29</v>
      </c>
      <c r="G614" s="38"/>
      <c r="H614" s="39">
        <v>26.43</v>
      </c>
      <c r="I614" s="40">
        <v>6617</v>
      </c>
      <c r="J614" s="41"/>
      <c r="K614" s="34">
        <f t="shared" si="162"/>
        <v>26.43</v>
      </c>
      <c r="N614" s="36">
        <f t="shared" si="166"/>
        <v>0</v>
      </c>
      <c r="O614" s="36">
        <f t="shared" si="167"/>
        <v>0</v>
      </c>
      <c r="P614" s="36">
        <f t="shared" si="163"/>
        <v>0</v>
      </c>
      <c r="Q614" s="36">
        <f t="shared" si="168"/>
        <v>0</v>
      </c>
      <c r="R614" s="36">
        <f t="shared" si="169"/>
        <v>0</v>
      </c>
      <c r="S614" s="45">
        <f t="shared" si="164"/>
        <v>0</v>
      </c>
      <c r="T614" s="6">
        <v>27</v>
      </c>
      <c r="U614" s="6" t="s">
        <v>647</v>
      </c>
      <c r="V614" s="6">
        <v>26.43</v>
      </c>
    </row>
    <row r="615" spans="1:22" ht="20.100000000000001" customHeight="1">
      <c r="A615" s="29">
        <v>28</v>
      </c>
      <c r="B615" s="29">
        <f t="shared" si="165"/>
        <v>583</v>
      </c>
      <c r="C615" s="29" t="s">
        <v>117</v>
      </c>
      <c r="D615" s="30" t="s">
        <v>648</v>
      </c>
      <c r="E615" s="29"/>
      <c r="F615" s="29" t="s">
        <v>29</v>
      </c>
      <c r="G615" s="30"/>
      <c r="H615" s="31">
        <v>14.94</v>
      </c>
      <c r="I615" s="32">
        <v>5621</v>
      </c>
      <c r="J615" s="33"/>
      <c r="K615" s="34">
        <f t="shared" si="162"/>
        <v>14.94</v>
      </c>
      <c r="N615" s="36">
        <f t="shared" si="166"/>
        <v>1</v>
      </c>
      <c r="O615" s="36">
        <f t="shared" si="167"/>
        <v>0</v>
      </c>
      <c r="P615" s="36">
        <f t="shared" si="163"/>
        <v>1</v>
      </c>
      <c r="Q615" s="36">
        <f t="shared" si="168"/>
        <v>0</v>
      </c>
      <c r="R615" s="36">
        <f t="shared" si="169"/>
        <v>0</v>
      </c>
      <c r="S615" s="45">
        <f t="shared" si="164"/>
        <v>0</v>
      </c>
      <c r="T615" s="6">
        <v>28</v>
      </c>
      <c r="U615" s="6" t="s">
        <v>648</v>
      </c>
      <c r="V615" s="6">
        <v>14.94</v>
      </c>
    </row>
    <row r="616" spans="1:22" ht="20.100000000000001" customHeight="1">
      <c r="A616" s="15" t="s">
        <v>649</v>
      </c>
      <c r="B616" s="15"/>
      <c r="C616" s="29"/>
      <c r="D616" s="26" t="s">
        <v>650</v>
      </c>
      <c r="E616" s="15"/>
      <c r="F616" s="26"/>
      <c r="G616" s="26"/>
      <c r="H616" s="23">
        <f>SUM(H617:H633)</f>
        <v>588.08999999999992</v>
      </c>
      <c r="I616" s="24">
        <f>SUM(I617:I633)</f>
        <v>93303</v>
      </c>
      <c r="J616" s="33"/>
      <c r="N616" s="28">
        <f>SUM(N617:N633)</f>
        <v>10</v>
      </c>
      <c r="O616" s="28">
        <f>SUM(O617:O633)</f>
        <v>2</v>
      </c>
      <c r="P616" s="28">
        <f>SUM(P617:P633)</f>
        <v>12</v>
      </c>
      <c r="Q616" s="28">
        <f>SUM(Q617:Q633)</f>
        <v>1</v>
      </c>
      <c r="R616" s="28">
        <f>SUM(R617:R633)</f>
        <v>2</v>
      </c>
    </row>
    <row r="617" spans="1:22" ht="20.100000000000001" customHeight="1">
      <c r="A617" s="29">
        <v>1</v>
      </c>
      <c r="B617" s="29">
        <v>584</v>
      </c>
      <c r="C617" s="29" t="s">
        <v>117</v>
      </c>
      <c r="D617" s="30" t="s">
        <v>651</v>
      </c>
      <c r="E617" s="29"/>
      <c r="F617" s="29" t="s">
        <v>29</v>
      </c>
      <c r="G617" s="30"/>
      <c r="H617" s="31">
        <v>96.27</v>
      </c>
      <c r="I617" s="32">
        <v>7042</v>
      </c>
      <c r="J617" s="33"/>
      <c r="K617" s="34">
        <f t="shared" ref="K617:K633" si="170">ROUND(H617,2)</f>
        <v>96.27</v>
      </c>
      <c r="N617" s="36">
        <f t="shared" ref="N617:N625" si="171">IF(H617&gt;=25,0,1)</f>
        <v>0</v>
      </c>
      <c r="O617" s="36">
        <f t="shared" ref="O617:O625" si="172">IF(I617&gt;=2500,0,1)</f>
        <v>0</v>
      </c>
      <c r="P617" s="36">
        <f t="shared" ref="P617:P633" si="173">N617+O617</f>
        <v>0</v>
      </c>
      <c r="Q617" s="36">
        <f t="shared" ref="Q617:Q625" si="174">IF(AND(H617&gt;=50,I617&gt;=5000),1,0)</f>
        <v>1</v>
      </c>
      <c r="R617" s="36">
        <f t="shared" ref="R617:R625" si="175">IF(AND(H617&lt;25,I617&lt;2500),1,0)</f>
        <v>0</v>
      </c>
    </row>
    <row r="618" spans="1:22" ht="20.100000000000001" customHeight="1">
      <c r="A618" s="37">
        <v>2</v>
      </c>
      <c r="B618" s="37">
        <f t="shared" ref="B618:B633" si="176">B617+1</f>
        <v>585</v>
      </c>
      <c r="C618" s="37" t="s">
        <v>117</v>
      </c>
      <c r="D618" s="38" t="s">
        <v>652</v>
      </c>
      <c r="E618" s="37"/>
      <c r="F618" s="37" t="s">
        <v>29</v>
      </c>
      <c r="G618" s="38"/>
      <c r="H618" s="39">
        <v>120.73</v>
      </c>
      <c r="I618" s="40">
        <v>3805</v>
      </c>
      <c r="J618" s="41"/>
      <c r="K618" s="34">
        <f t="shared" si="170"/>
        <v>120.73</v>
      </c>
      <c r="N618" s="36">
        <f t="shared" si="171"/>
        <v>0</v>
      </c>
      <c r="O618" s="36">
        <f t="shared" si="172"/>
        <v>0</v>
      </c>
      <c r="P618" s="36">
        <f t="shared" si="173"/>
        <v>0</v>
      </c>
      <c r="Q618" s="36">
        <f t="shared" si="174"/>
        <v>0</v>
      </c>
      <c r="R618" s="36">
        <f t="shared" si="175"/>
        <v>0</v>
      </c>
    </row>
    <row r="619" spans="1:22" ht="20.100000000000001" customHeight="1">
      <c r="A619" s="29">
        <v>3</v>
      </c>
      <c r="B619" s="29">
        <f t="shared" si="176"/>
        <v>586</v>
      </c>
      <c r="C619" s="29" t="s">
        <v>117</v>
      </c>
      <c r="D619" s="30" t="s">
        <v>653</v>
      </c>
      <c r="E619" s="29"/>
      <c r="F619" s="29" t="s">
        <v>29</v>
      </c>
      <c r="G619" s="30"/>
      <c r="H619" s="31">
        <v>42.51</v>
      </c>
      <c r="I619" s="32">
        <v>8712</v>
      </c>
      <c r="J619" s="33"/>
      <c r="K619" s="34">
        <f t="shared" si="170"/>
        <v>42.51</v>
      </c>
      <c r="N619" s="36">
        <f t="shared" si="171"/>
        <v>0</v>
      </c>
      <c r="O619" s="36">
        <f t="shared" si="172"/>
        <v>0</v>
      </c>
      <c r="P619" s="36">
        <f t="shared" si="173"/>
        <v>0</v>
      </c>
      <c r="Q619" s="36">
        <f t="shared" si="174"/>
        <v>0</v>
      </c>
      <c r="R619" s="36">
        <f t="shared" si="175"/>
        <v>0</v>
      </c>
    </row>
    <row r="620" spans="1:22" ht="20.100000000000001" customHeight="1">
      <c r="A620" s="29">
        <v>4</v>
      </c>
      <c r="B620" s="29">
        <f t="shared" si="176"/>
        <v>587</v>
      </c>
      <c r="C620" s="29" t="s">
        <v>117</v>
      </c>
      <c r="D620" s="30" t="s">
        <v>383</v>
      </c>
      <c r="E620" s="29"/>
      <c r="F620" s="29" t="s">
        <v>29</v>
      </c>
      <c r="G620" s="30"/>
      <c r="H620" s="31">
        <v>24.06</v>
      </c>
      <c r="I620" s="32">
        <v>5227</v>
      </c>
      <c r="J620" s="33"/>
      <c r="K620" s="34">
        <f t="shared" si="170"/>
        <v>24.06</v>
      </c>
      <c r="N620" s="36">
        <f t="shared" si="171"/>
        <v>1</v>
      </c>
      <c r="O620" s="36">
        <f t="shared" si="172"/>
        <v>0</v>
      </c>
      <c r="P620" s="36">
        <f t="shared" si="173"/>
        <v>1</v>
      </c>
      <c r="Q620" s="36">
        <f t="shared" si="174"/>
        <v>0</v>
      </c>
      <c r="R620" s="36">
        <f t="shared" si="175"/>
        <v>0</v>
      </c>
    </row>
    <row r="621" spans="1:22" ht="20.100000000000001" customHeight="1">
      <c r="A621" s="29">
        <v>5</v>
      </c>
      <c r="B621" s="29">
        <f t="shared" si="176"/>
        <v>588</v>
      </c>
      <c r="C621" s="29" t="s">
        <v>117</v>
      </c>
      <c r="D621" s="30" t="s">
        <v>373</v>
      </c>
      <c r="E621" s="29"/>
      <c r="F621" s="29" t="s">
        <v>29</v>
      </c>
      <c r="G621" s="30"/>
      <c r="H621" s="31">
        <v>14.92</v>
      </c>
      <c r="I621" s="32">
        <v>9342</v>
      </c>
      <c r="J621" s="33"/>
      <c r="K621" s="34">
        <f t="shared" si="170"/>
        <v>14.92</v>
      </c>
      <c r="N621" s="36">
        <f t="shared" si="171"/>
        <v>1</v>
      </c>
      <c r="O621" s="36">
        <f t="shared" si="172"/>
        <v>0</v>
      </c>
      <c r="P621" s="36">
        <f t="shared" si="173"/>
        <v>1</v>
      </c>
      <c r="Q621" s="36">
        <f t="shared" si="174"/>
        <v>0</v>
      </c>
      <c r="R621" s="36">
        <f t="shared" si="175"/>
        <v>0</v>
      </c>
    </row>
    <row r="622" spans="1:22" ht="20.100000000000001" customHeight="1">
      <c r="A622" s="29">
        <v>6</v>
      </c>
      <c r="B622" s="29">
        <f t="shared" si="176"/>
        <v>589</v>
      </c>
      <c r="C622" s="29" t="s">
        <v>117</v>
      </c>
      <c r="D622" s="30" t="s">
        <v>654</v>
      </c>
      <c r="E622" s="29"/>
      <c r="F622" s="29" t="s">
        <v>29</v>
      </c>
      <c r="G622" s="30"/>
      <c r="H622" s="31">
        <v>21.76</v>
      </c>
      <c r="I622" s="32">
        <v>7934</v>
      </c>
      <c r="J622" s="33"/>
      <c r="K622" s="34">
        <f t="shared" si="170"/>
        <v>21.76</v>
      </c>
      <c r="N622" s="36">
        <f t="shared" si="171"/>
        <v>1</v>
      </c>
      <c r="O622" s="36">
        <f t="shared" si="172"/>
        <v>0</v>
      </c>
      <c r="P622" s="36">
        <f t="shared" si="173"/>
        <v>1</v>
      </c>
      <c r="Q622" s="36">
        <f t="shared" si="174"/>
        <v>0</v>
      </c>
      <c r="R622" s="36">
        <f t="shared" si="175"/>
        <v>0</v>
      </c>
    </row>
    <row r="623" spans="1:22" ht="20.100000000000001" customHeight="1">
      <c r="A623" s="29">
        <v>7</v>
      </c>
      <c r="B623" s="29">
        <f t="shared" si="176"/>
        <v>590</v>
      </c>
      <c r="C623" s="29" t="s">
        <v>117</v>
      </c>
      <c r="D623" s="30" t="s">
        <v>655</v>
      </c>
      <c r="E623" s="29"/>
      <c r="F623" s="29" t="s">
        <v>29</v>
      </c>
      <c r="G623" s="30"/>
      <c r="H623" s="31">
        <v>42.16</v>
      </c>
      <c r="I623" s="32">
        <v>7275</v>
      </c>
      <c r="J623" s="33"/>
      <c r="K623" s="34">
        <f t="shared" si="170"/>
        <v>42.16</v>
      </c>
      <c r="N623" s="36">
        <f t="shared" si="171"/>
        <v>0</v>
      </c>
      <c r="O623" s="36">
        <f t="shared" si="172"/>
        <v>0</v>
      </c>
      <c r="P623" s="36">
        <f t="shared" si="173"/>
        <v>0</v>
      </c>
      <c r="Q623" s="36">
        <f t="shared" si="174"/>
        <v>0</v>
      </c>
      <c r="R623" s="36">
        <f t="shared" si="175"/>
        <v>0</v>
      </c>
    </row>
    <row r="624" spans="1:22" ht="20.100000000000001" customHeight="1">
      <c r="A624" s="29">
        <v>8</v>
      </c>
      <c r="B624" s="29">
        <f t="shared" si="176"/>
        <v>591</v>
      </c>
      <c r="C624" s="29" t="s">
        <v>117</v>
      </c>
      <c r="D624" s="30" t="s">
        <v>656</v>
      </c>
      <c r="E624" s="29"/>
      <c r="F624" s="29" t="s">
        <v>29</v>
      </c>
      <c r="G624" s="30"/>
      <c r="H624" s="31">
        <v>17.09</v>
      </c>
      <c r="I624" s="32">
        <v>6461</v>
      </c>
      <c r="J624" s="33"/>
      <c r="K624" s="34">
        <f t="shared" si="170"/>
        <v>17.09</v>
      </c>
      <c r="N624" s="36">
        <f t="shared" si="171"/>
        <v>1</v>
      </c>
      <c r="O624" s="36">
        <f t="shared" si="172"/>
        <v>0</v>
      </c>
      <c r="P624" s="36">
        <f t="shared" si="173"/>
        <v>1</v>
      </c>
      <c r="Q624" s="36">
        <f t="shared" si="174"/>
        <v>0</v>
      </c>
      <c r="R624" s="36">
        <f t="shared" si="175"/>
        <v>0</v>
      </c>
    </row>
    <row r="625" spans="1:18" ht="20.100000000000001" customHeight="1">
      <c r="A625" s="29">
        <v>9</v>
      </c>
      <c r="B625" s="29">
        <f t="shared" si="176"/>
        <v>592</v>
      </c>
      <c r="C625" s="29" t="s">
        <v>117</v>
      </c>
      <c r="D625" s="30" t="s">
        <v>657</v>
      </c>
      <c r="E625" s="29">
        <v>1</v>
      </c>
      <c r="F625" s="29" t="s">
        <v>29</v>
      </c>
      <c r="G625" s="30"/>
      <c r="H625" s="31">
        <v>20.38</v>
      </c>
      <c r="I625" s="32">
        <v>5673</v>
      </c>
      <c r="J625" s="33"/>
      <c r="K625" s="34">
        <f t="shared" si="170"/>
        <v>20.38</v>
      </c>
      <c r="N625" s="36">
        <f t="shared" si="171"/>
        <v>1</v>
      </c>
      <c r="O625" s="36">
        <f t="shared" si="172"/>
        <v>0</v>
      </c>
      <c r="P625" s="36">
        <f t="shared" si="173"/>
        <v>1</v>
      </c>
      <c r="Q625" s="36">
        <f t="shared" si="174"/>
        <v>0</v>
      </c>
      <c r="R625" s="36">
        <f t="shared" si="175"/>
        <v>0</v>
      </c>
    </row>
    <row r="626" spans="1:18" ht="20.100000000000001" customHeight="1">
      <c r="A626" s="29">
        <v>10</v>
      </c>
      <c r="B626" s="29">
        <f t="shared" si="176"/>
        <v>593</v>
      </c>
      <c r="C626" s="29" t="s">
        <v>501</v>
      </c>
      <c r="D626" s="30" t="s">
        <v>658</v>
      </c>
      <c r="E626" s="29">
        <v>1</v>
      </c>
      <c r="F626" s="29" t="s">
        <v>29</v>
      </c>
      <c r="G626" s="30"/>
      <c r="H626" s="31">
        <v>4.8</v>
      </c>
      <c r="I626" s="32">
        <v>6551</v>
      </c>
      <c r="J626" s="33"/>
      <c r="K626" s="34">
        <f t="shared" si="170"/>
        <v>4.8</v>
      </c>
      <c r="N626" s="36">
        <f>IF(H626&gt;=7,0,1)</f>
        <v>1</v>
      </c>
      <c r="O626" s="36">
        <f>IF(I626&gt;=4000,0,1)</f>
        <v>0</v>
      </c>
      <c r="P626" s="36">
        <f t="shared" si="173"/>
        <v>1</v>
      </c>
      <c r="Q626" s="36">
        <f>IF(AND(H626&gt;=14,I626&gt;=8000),1,0)</f>
        <v>0</v>
      </c>
      <c r="R626" s="36">
        <f>IF(AND(H626&lt;7,I626&lt;4000),1,0)</f>
        <v>0</v>
      </c>
    </row>
    <row r="627" spans="1:18" ht="20.100000000000001" customHeight="1">
      <c r="A627" s="29">
        <v>11</v>
      </c>
      <c r="B627" s="29">
        <f t="shared" si="176"/>
        <v>594</v>
      </c>
      <c r="C627" s="29" t="s">
        <v>117</v>
      </c>
      <c r="D627" s="30" t="s">
        <v>430</v>
      </c>
      <c r="E627" s="29">
        <v>1</v>
      </c>
      <c r="F627" s="29" t="s">
        <v>29</v>
      </c>
      <c r="G627" s="30"/>
      <c r="H627" s="31">
        <v>18.91</v>
      </c>
      <c r="I627" s="32">
        <v>2271</v>
      </c>
      <c r="J627" s="42"/>
      <c r="K627" s="34">
        <f t="shared" si="170"/>
        <v>18.91</v>
      </c>
      <c r="N627" s="36">
        <f t="shared" ref="N627:N633" si="177">IF(H627&gt;=25,0,1)</f>
        <v>1</v>
      </c>
      <c r="O627" s="36">
        <f t="shared" ref="O627:O633" si="178">IF(I627&gt;=2500,0,1)</f>
        <v>1</v>
      </c>
      <c r="P627" s="36">
        <f t="shared" si="173"/>
        <v>2</v>
      </c>
      <c r="Q627" s="36">
        <f t="shared" ref="Q627:Q633" si="179">IF(AND(H627&gt;=50,I627&gt;=5000),1,0)</f>
        <v>0</v>
      </c>
      <c r="R627" s="36">
        <f t="shared" ref="R627:R633" si="180">IF(AND(H627&lt;25,I627&lt;2500),1,0)</f>
        <v>1</v>
      </c>
    </row>
    <row r="628" spans="1:18" ht="20.100000000000001" customHeight="1">
      <c r="A628" s="29">
        <v>12</v>
      </c>
      <c r="B628" s="29">
        <f t="shared" si="176"/>
        <v>595</v>
      </c>
      <c r="C628" s="29" t="s">
        <v>117</v>
      </c>
      <c r="D628" s="30" t="s">
        <v>659</v>
      </c>
      <c r="E628" s="29"/>
      <c r="F628" s="29" t="s">
        <v>29</v>
      </c>
      <c r="G628" s="30"/>
      <c r="H628" s="31">
        <v>19.13</v>
      </c>
      <c r="I628" s="32">
        <v>4170</v>
      </c>
      <c r="J628" s="33"/>
      <c r="K628" s="34">
        <f t="shared" si="170"/>
        <v>19.13</v>
      </c>
      <c r="N628" s="36">
        <f t="shared" si="177"/>
        <v>1</v>
      </c>
      <c r="O628" s="36">
        <f t="shared" si="178"/>
        <v>0</v>
      </c>
      <c r="P628" s="36">
        <f t="shared" si="173"/>
        <v>1</v>
      </c>
      <c r="Q628" s="36">
        <f t="shared" si="179"/>
        <v>0</v>
      </c>
      <c r="R628" s="36">
        <f t="shared" si="180"/>
        <v>0</v>
      </c>
    </row>
    <row r="629" spans="1:18" ht="20.100000000000001" customHeight="1">
      <c r="A629" s="29">
        <v>13</v>
      </c>
      <c r="B629" s="29">
        <f t="shared" si="176"/>
        <v>596</v>
      </c>
      <c r="C629" s="29" t="s">
        <v>117</v>
      </c>
      <c r="D629" s="30" t="s">
        <v>660</v>
      </c>
      <c r="E629" s="29">
        <v>1</v>
      </c>
      <c r="F629" s="29" t="s">
        <v>29</v>
      </c>
      <c r="G629" s="30"/>
      <c r="H629" s="31">
        <v>17.440000000000001</v>
      </c>
      <c r="I629" s="32">
        <v>2230</v>
      </c>
      <c r="J629" s="42"/>
      <c r="K629" s="34">
        <f t="shared" si="170"/>
        <v>17.440000000000001</v>
      </c>
      <c r="N629" s="36">
        <f t="shared" si="177"/>
        <v>1</v>
      </c>
      <c r="O629" s="36">
        <f t="shared" si="178"/>
        <v>1</v>
      </c>
      <c r="P629" s="36">
        <f t="shared" si="173"/>
        <v>2</v>
      </c>
      <c r="Q629" s="36">
        <f t="shared" si="179"/>
        <v>0</v>
      </c>
      <c r="R629" s="36">
        <f t="shared" si="180"/>
        <v>1</v>
      </c>
    </row>
    <row r="630" spans="1:18" ht="20.100000000000001" customHeight="1">
      <c r="A630" s="29">
        <v>14</v>
      </c>
      <c r="B630" s="29">
        <f t="shared" si="176"/>
        <v>597</v>
      </c>
      <c r="C630" s="29" t="s">
        <v>117</v>
      </c>
      <c r="D630" s="30" t="s">
        <v>661</v>
      </c>
      <c r="E630" s="29">
        <v>1</v>
      </c>
      <c r="F630" s="29" t="s">
        <v>29</v>
      </c>
      <c r="G630" s="30"/>
      <c r="H630" s="31">
        <v>17.12</v>
      </c>
      <c r="I630" s="32">
        <v>3700</v>
      </c>
      <c r="J630" s="33"/>
      <c r="K630" s="34">
        <f t="shared" si="170"/>
        <v>17.12</v>
      </c>
      <c r="N630" s="36">
        <f t="shared" si="177"/>
        <v>1</v>
      </c>
      <c r="O630" s="36">
        <f t="shared" si="178"/>
        <v>0</v>
      </c>
      <c r="P630" s="36">
        <f t="shared" si="173"/>
        <v>1</v>
      </c>
      <c r="Q630" s="36">
        <f t="shared" si="179"/>
        <v>0</v>
      </c>
      <c r="R630" s="36">
        <f t="shared" si="180"/>
        <v>0</v>
      </c>
    </row>
    <row r="631" spans="1:18" ht="20.100000000000001" customHeight="1">
      <c r="A631" s="29">
        <v>15</v>
      </c>
      <c r="B631" s="29">
        <f t="shared" si="176"/>
        <v>598</v>
      </c>
      <c r="C631" s="29" t="s">
        <v>117</v>
      </c>
      <c r="D631" s="30" t="s">
        <v>662</v>
      </c>
      <c r="E631" s="29"/>
      <c r="F631" s="29" t="s">
        <v>29</v>
      </c>
      <c r="G631" s="30"/>
      <c r="H631" s="31">
        <v>36.11</v>
      </c>
      <c r="I631" s="32">
        <v>4701</v>
      </c>
      <c r="J631" s="33"/>
      <c r="K631" s="34">
        <f t="shared" si="170"/>
        <v>36.11</v>
      </c>
      <c r="N631" s="36">
        <f t="shared" si="177"/>
        <v>0</v>
      </c>
      <c r="O631" s="36">
        <f t="shared" si="178"/>
        <v>0</v>
      </c>
      <c r="P631" s="36">
        <f t="shared" si="173"/>
        <v>0</v>
      </c>
      <c r="Q631" s="36">
        <f t="shared" si="179"/>
        <v>0</v>
      </c>
      <c r="R631" s="36">
        <f t="shared" si="180"/>
        <v>0</v>
      </c>
    </row>
    <row r="632" spans="1:18" ht="20.100000000000001" customHeight="1">
      <c r="A632" s="29">
        <v>16</v>
      </c>
      <c r="B632" s="29">
        <f t="shared" si="176"/>
        <v>599</v>
      </c>
      <c r="C632" s="29" t="s">
        <v>117</v>
      </c>
      <c r="D632" s="30" t="s">
        <v>663</v>
      </c>
      <c r="E632" s="29">
        <v>1</v>
      </c>
      <c r="F632" s="29" t="s">
        <v>29</v>
      </c>
      <c r="G632" s="30"/>
      <c r="H632" s="31">
        <v>25.06</v>
      </c>
      <c r="I632" s="32">
        <v>3705</v>
      </c>
      <c r="J632" s="33"/>
      <c r="K632" s="34">
        <f t="shared" si="170"/>
        <v>25.06</v>
      </c>
      <c r="N632" s="36">
        <f t="shared" si="177"/>
        <v>0</v>
      </c>
      <c r="O632" s="36">
        <f t="shared" si="178"/>
        <v>0</v>
      </c>
      <c r="P632" s="36">
        <f t="shared" si="173"/>
        <v>0</v>
      </c>
      <c r="Q632" s="36">
        <f t="shared" si="179"/>
        <v>0</v>
      </c>
      <c r="R632" s="36">
        <f t="shared" si="180"/>
        <v>0</v>
      </c>
    </row>
    <row r="633" spans="1:18" ht="20.100000000000001" customHeight="1">
      <c r="A633" s="29">
        <v>17</v>
      </c>
      <c r="B633" s="29">
        <f t="shared" si="176"/>
        <v>600</v>
      </c>
      <c r="C633" s="29" t="s">
        <v>117</v>
      </c>
      <c r="D633" s="30" t="s">
        <v>664</v>
      </c>
      <c r="E633" s="29"/>
      <c r="F633" s="29" t="s">
        <v>29</v>
      </c>
      <c r="G633" s="30"/>
      <c r="H633" s="31">
        <v>49.64</v>
      </c>
      <c r="I633" s="32">
        <v>4504</v>
      </c>
      <c r="J633" s="33"/>
      <c r="K633" s="34">
        <f t="shared" si="170"/>
        <v>49.64</v>
      </c>
      <c r="N633" s="36">
        <f t="shared" si="177"/>
        <v>0</v>
      </c>
      <c r="O633" s="36">
        <f t="shared" si="178"/>
        <v>0</v>
      </c>
      <c r="P633" s="36">
        <f t="shared" si="173"/>
        <v>0</v>
      </c>
      <c r="Q633" s="36">
        <f t="shared" si="179"/>
        <v>0</v>
      </c>
      <c r="R633" s="36">
        <f t="shared" si="180"/>
        <v>0</v>
      </c>
    </row>
    <row r="634" spans="1:18" ht="20.100000000000001" customHeight="1">
      <c r="A634" s="15" t="s">
        <v>665</v>
      </c>
      <c r="B634" s="15"/>
      <c r="C634" s="29"/>
      <c r="D634" s="26" t="s">
        <v>666</v>
      </c>
      <c r="E634" s="15"/>
      <c r="F634" s="26"/>
      <c r="G634" s="26"/>
      <c r="H634" s="23">
        <f>SUM(H635:H652)</f>
        <v>721.72</v>
      </c>
      <c r="I634" s="24">
        <f>SUM(I635:I652)</f>
        <v>65540</v>
      </c>
      <c r="J634" s="33"/>
      <c r="N634" s="28">
        <f>SUM(N635:N652)</f>
        <v>3</v>
      </c>
      <c r="O634" s="28">
        <f>SUM(O635:O652)</f>
        <v>3</v>
      </c>
      <c r="P634" s="28">
        <f>SUM(P635:P652)</f>
        <v>6</v>
      </c>
      <c r="Q634" s="28">
        <f>SUM(Q635:Q652)</f>
        <v>1</v>
      </c>
      <c r="R634" s="28">
        <f>SUM(R635:R652)</f>
        <v>2</v>
      </c>
    </row>
    <row r="635" spans="1:18" ht="20.100000000000001" customHeight="1">
      <c r="A635" s="29">
        <v>1</v>
      </c>
      <c r="B635" s="29">
        <v>601</v>
      </c>
      <c r="C635" s="29" t="s">
        <v>501</v>
      </c>
      <c r="D635" s="30" t="s">
        <v>667</v>
      </c>
      <c r="E635" s="29">
        <v>1</v>
      </c>
      <c r="F635" s="29" t="s">
        <v>29</v>
      </c>
      <c r="G635" s="30"/>
      <c r="H635" s="31">
        <v>4.6900000000000004</v>
      </c>
      <c r="I635" s="32">
        <v>3836</v>
      </c>
      <c r="J635" s="33"/>
      <c r="K635" s="34">
        <f t="shared" ref="K635:K652" si="181">ROUND(H635,2)</f>
        <v>4.6900000000000004</v>
      </c>
      <c r="N635" s="36">
        <f>IF(H635&gt;=7,0,1)</f>
        <v>1</v>
      </c>
      <c r="O635" s="36">
        <f>IF(I635&gt;=4000,0,1)</f>
        <v>1</v>
      </c>
      <c r="P635" s="36">
        <f t="shared" ref="P635:P652" si="182">N635+O635</f>
        <v>2</v>
      </c>
      <c r="Q635" s="36">
        <f>IF(AND(H635&gt;=14,I635&gt;=8000),1,0)</f>
        <v>0</v>
      </c>
      <c r="R635" s="36">
        <f>IF(AND(H635&lt;7,I635&lt;4000),1,0)</f>
        <v>1</v>
      </c>
    </row>
    <row r="636" spans="1:18" ht="20.100000000000001" customHeight="1">
      <c r="A636" s="29">
        <v>2</v>
      </c>
      <c r="B636" s="29">
        <f t="shared" ref="B636:B652" si="183">B635+1</f>
        <v>602</v>
      </c>
      <c r="C636" s="29" t="s">
        <v>117</v>
      </c>
      <c r="D636" s="30" t="s">
        <v>668</v>
      </c>
      <c r="E636" s="29">
        <v>1</v>
      </c>
      <c r="F636" s="29" t="s">
        <v>29</v>
      </c>
      <c r="G636" s="30"/>
      <c r="H636" s="31">
        <v>26.58</v>
      </c>
      <c r="I636" s="32">
        <v>4691</v>
      </c>
      <c r="J636" s="33"/>
      <c r="K636" s="34">
        <f t="shared" si="181"/>
        <v>26.58</v>
      </c>
      <c r="N636" s="36">
        <f t="shared" ref="N636:N652" si="184">IF(H636&gt;=25,0,1)</f>
        <v>0</v>
      </c>
      <c r="O636" s="36">
        <f t="shared" ref="O636:O652" si="185">IF(I636&gt;=2500,0,1)</f>
        <v>0</v>
      </c>
      <c r="P636" s="36">
        <f t="shared" si="182"/>
        <v>0</v>
      </c>
      <c r="Q636" s="36">
        <f t="shared" ref="Q636:Q652" si="186">IF(AND(H636&gt;=50,I636&gt;=5000),1,0)</f>
        <v>0</v>
      </c>
      <c r="R636" s="36">
        <f t="shared" ref="R636:R652" si="187">IF(AND(H636&lt;25,I636&lt;2500),1,0)</f>
        <v>0</v>
      </c>
    </row>
    <row r="637" spans="1:18" ht="20.100000000000001" customHeight="1">
      <c r="A637" s="29">
        <v>3</v>
      </c>
      <c r="B637" s="29">
        <f t="shared" si="183"/>
        <v>603</v>
      </c>
      <c r="C637" s="29" t="s">
        <v>117</v>
      </c>
      <c r="D637" s="30" t="s">
        <v>669</v>
      </c>
      <c r="E637" s="29"/>
      <c r="F637" s="29" t="s">
        <v>29</v>
      </c>
      <c r="G637" s="30"/>
      <c r="H637" s="31">
        <v>50.73</v>
      </c>
      <c r="I637" s="32">
        <v>6693</v>
      </c>
      <c r="J637" s="33"/>
      <c r="K637" s="34">
        <f t="shared" si="181"/>
        <v>50.73</v>
      </c>
      <c r="N637" s="36">
        <f t="shared" si="184"/>
        <v>0</v>
      </c>
      <c r="O637" s="36">
        <f t="shared" si="185"/>
        <v>0</v>
      </c>
      <c r="P637" s="36">
        <f t="shared" si="182"/>
        <v>0</v>
      </c>
      <c r="Q637" s="36">
        <f t="shared" si="186"/>
        <v>1</v>
      </c>
      <c r="R637" s="36">
        <f t="shared" si="187"/>
        <v>0</v>
      </c>
    </row>
    <row r="638" spans="1:18" ht="20.100000000000001" customHeight="1">
      <c r="A638" s="29">
        <v>4</v>
      </c>
      <c r="B638" s="29">
        <f t="shared" si="183"/>
        <v>604</v>
      </c>
      <c r="C638" s="29" t="s">
        <v>117</v>
      </c>
      <c r="D638" s="30" t="s">
        <v>670</v>
      </c>
      <c r="E638" s="29"/>
      <c r="F638" s="29" t="s">
        <v>29</v>
      </c>
      <c r="G638" s="30"/>
      <c r="H638" s="31">
        <v>71.83</v>
      </c>
      <c r="I638" s="32">
        <v>3127</v>
      </c>
      <c r="J638" s="33"/>
      <c r="K638" s="34">
        <f t="shared" si="181"/>
        <v>71.83</v>
      </c>
      <c r="N638" s="36">
        <f t="shared" si="184"/>
        <v>0</v>
      </c>
      <c r="O638" s="36">
        <f t="shared" si="185"/>
        <v>0</v>
      </c>
      <c r="P638" s="36">
        <f t="shared" si="182"/>
        <v>0</v>
      </c>
      <c r="Q638" s="36">
        <f t="shared" si="186"/>
        <v>0</v>
      </c>
      <c r="R638" s="36">
        <f t="shared" si="187"/>
        <v>0</v>
      </c>
    </row>
    <row r="639" spans="1:18" ht="20.100000000000001" customHeight="1">
      <c r="A639" s="29">
        <v>5</v>
      </c>
      <c r="B639" s="29">
        <f t="shared" si="183"/>
        <v>605</v>
      </c>
      <c r="C639" s="29" t="s">
        <v>117</v>
      </c>
      <c r="D639" s="30" t="s">
        <v>671</v>
      </c>
      <c r="E639" s="29"/>
      <c r="F639" s="29" t="s">
        <v>29</v>
      </c>
      <c r="G639" s="30"/>
      <c r="H639" s="31">
        <v>38.6</v>
      </c>
      <c r="I639" s="32">
        <v>2683</v>
      </c>
      <c r="J639" s="33"/>
      <c r="K639" s="34">
        <f t="shared" si="181"/>
        <v>38.6</v>
      </c>
      <c r="N639" s="36">
        <f t="shared" si="184"/>
        <v>0</v>
      </c>
      <c r="O639" s="36">
        <f t="shared" si="185"/>
        <v>0</v>
      </c>
      <c r="P639" s="36">
        <f t="shared" si="182"/>
        <v>0</v>
      </c>
      <c r="Q639" s="36">
        <f t="shared" si="186"/>
        <v>0</v>
      </c>
      <c r="R639" s="36">
        <f t="shared" si="187"/>
        <v>0</v>
      </c>
    </row>
    <row r="640" spans="1:18" ht="20.100000000000001" customHeight="1">
      <c r="A640" s="29">
        <v>6</v>
      </c>
      <c r="B640" s="29">
        <f t="shared" si="183"/>
        <v>606</v>
      </c>
      <c r="C640" s="29" t="s">
        <v>117</v>
      </c>
      <c r="D640" s="30" t="s">
        <v>672</v>
      </c>
      <c r="E640" s="29">
        <v>1</v>
      </c>
      <c r="F640" s="29" t="s">
        <v>29</v>
      </c>
      <c r="G640" s="30"/>
      <c r="H640" s="31">
        <v>26.55</v>
      </c>
      <c r="I640" s="32">
        <v>5152</v>
      </c>
      <c r="J640" s="33"/>
      <c r="K640" s="34">
        <f t="shared" si="181"/>
        <v>26.55</v>
      </c>
      <c r="N640" s="36">
        <f t="shared" si="184"/>
        <v>0</v>
      </c>
      <c r="O640" s="36">
        <f t="shared" si="185"/>
        <v>0</v>
      </c>
      <c r="P640" s="36">
        <f t="shared" si="182"/>
        <v>0</v>
      </c>
      <c r="Q640" s="36">
        <f t="shared" si="186"/>
        <v>0</v>
      </c>
      <c r="R640" s="36">
        <f t="shared" si="187"/>
        <v>0</v>
      </c>
    </row>
    <row r="641" spans="1:18" ht="20.100000000000001" customHeight="1">
      <c r="A641" s="29">
        <v>7</v>
      </c>
      <c r="B641" s="29">
        <f t="shared" si="183"/>
        <v>607</v>
      </c>
      <c r="C641" s="29" t="s">
        <v>117</v>
      </c>
      <c r="D641" s="30" t="s">
        <v>673</v>
      </c>
      <c r="E641" s="29">
        <v>1</v>
      </c>
      <c r="F641" s="29" t="s">
        <v>29</v>
      </c>
      <c r="G641" s="30"/>
      <c r="H641" s="31">
        <v>18.27</v>
      </c>
      <c r="I641" s="32">
        <v>2037</v>
      </c>
      <c r="J641" s="42"/>
      <c r="K641" s="34">
        <f t="shared" si="181"/>
        <v>18.27</v>
      </c>
      <c r="N641" s="36">
        <f t="shared" si="184"/>
        <v>1</v>
      </c>
      <c r="O641" s="36">
        <f t="shared" si="185"/>
        <v>1</v>
      </c>
      <c r="P641" s="36">
        <f t="shared" si="182"/>
        <v>2</v>
      </c>
      <c r="Q641" s="36">
        <f t="shared" si="186"/>
        <v>0</v>
      </c>
      <c r="R641" s="36">
        <f t="shared" si="187"/>
        <v>1</v>
      </c>
    </row>
    <row r="642" spans="1:18" ht="20.100000000000001" customHeight="1">
      <c r="A642" s="29">
        <v>8</v>
      </c>
      <c r="B642" s="29">
        <f t="shared" si="183"/>
        <v>608</v>
      </c>
      <c r="C642" s="29" t="s">
        <v>117</v>
      </c>
      <c r="D642" s="30" t="s">
        <v>480</v>
      </c>
      <c r="E642" s="29"/>
      <c r="F642" s="29" t="s">
        <v>29</v>
      </c>
      <c r="G642" s="30"/>
      <c r="H642" s="31">
        <v>117.21</v>
      </c>
      <c r="I642" s="32">
        <v>3230</v>
      </c>
      <c r="J642" s="33"/>
      <c r="K642" s="34">
        <f t="shared" si="181"/>
        <v>117.21</v>
      </c>
      <c r="N642" s="36">
        <f t="shared" si="184"/>
        <v>0</v>
      </c>
      <c r="O642" s="36">
        <f t="shared" si="185"/>
        <v>0</v>
      </c>
      <c r="P642" s="36">
        <f t="shared" si="182"/>
        <v>0</v>
      </c>
      <c r="Q642" s="36">
        <f t="shared" si="186"/>
        <v>0</v>
      </c>
      <c r="R642" s="36">
        <f t="shared" si="187"/>
        <v>0</v>
      </c>
    </row>
    <row r="643" spans="1:18" ht="20.100000000000001" customHeight="1">
      <c r="A643" s="29">
        <v>9</v>
      </c>
      <c r="B643" s="29">
        <f t="shared" si="183"/>
        <v>609</v>
      </c>
      <c r="C643" s="29" t="s">
        <v>117</v>
      </c>
      <c r="D643" s="30" t="s">
        <v>674</v>
      </c>
      <c r="E643" s="29"/>
      <c r="F643" s="29" t="s">
        <v>29</v>
      </c>
      <c r="G643" s="30"/>
      <c r="H643" s="31">
        <v>25.56</v>
      </c>
      <c r="I643" s="32">
        <v>5109</v>
      </c>
      <c r="J643" s="33"/>
      <c r="K643" s="34">
        <f t="shared" si="181"/>
        <v>25.56</v>
      </c>
      <c r="N643" s="36">
        <f t="shared" si="184"/>
        <v>0</v>
      </c>
      <c r="O643" s="36">
        <f t="shared" si="185"/>
        <v>0</v>
      </c>
      <c r="P643" s="36">
        <f t="shared" si="182"/>
        <v>0</v>
      </c>
      <c r="Q643" s="36">
        <f t="shared" si="186"/>
        <v>0</v>
      </c>
      <c r="R643" s="36">
        <f t="shared" si="187"/>
        <v>0</v>
      </c>
    </row>
    <row r="644" spans="1:18" ht="20.100000000000001" customHeight="1">
      <c r="A644" s="29">
        <v>10</v>
      </c>
      <c r="B644" s="29">
        <f t="shared" si="183"/>
        <v>610</v>
      </c>
      <c r="C644" s="29" t="s">
        <v>117</v>
      </c>
      <c r="D644" s="30" t="s">
        <v>675</v>
      </c>
      <c r="E644" s="29"/>
      <c r="F644" s="29" t="s">
        <v>29</v>
      </c>
      <c r="G644" s="30"/>
      <c r="H644" s="31">
        <v>40.39</v>
      </c>
      <c r="I644" s="32">
        <v>4843</v>
      </c>
      <c r="J644" s="33"/>
      <c r="K644" s="34">
        <f t="shared" si="181"/>
        <v>40.39</v>
      </c>
      <c r="N644" s="36">
        <f t="shared" si="184"/>
        <v>0</v>
      </c>
      <c r="O644" s="36">
        <f t="shared" si="185"/>
        <v>0</v>
      </c>
      <c r="P644" s="36">
        <f t="shared" si="182"/>
        <v>0</v>
      </c>
      <c r="Q644" s="36">
        <f t="shared" si="186"/>
        <v>0</v>
      </c>
      <c r="R644" s="36">
        <f t="shared" si="187"/>
        <v>0</v>
      </c>
    </row>
    <row r="645" spans="1:18" ht="20.100000000000001" customHeight="1">
      <c r="A645" s="29">
        <v>11</v>
      </c>
      <c r="B645" s="29">
        <f t="shared" si="183"/>
        <v>611</v>
      </c>
      <c r="C645" s="29" t="s">
        <v>117</v>
      </c>
      <c r="D645" s="30" t="s">
        <v>676</v>
      </c>
      <c r="E645" s="29"/>
      <c r="F645" s="29" t="s">
        <v>29</v>
      </c>
      <c r="G645" s="30"/>
      <c r="H645" s="31">
        <v>15.9</v>
      </c>
      <c r="I645" s="32">
        <v>2709</v>
      </c>
      <c r="J645" s="33"/>
      <c r="K645" s="34">
        <f t="shared" si="181"/>
        <v>15.9</v>
      </c>
      <c r="N645" s="36">
        <f t="shared" si="184"/>
        <v>1</v>
      </c>
      <c r="O645" s="36">
        <f t="shared" si="185"/>
        <v>0</v>
      </c>
      <c r="P645" s="36">
        <f t="shared" si="182"/>
        <v>1</v>
      </c>
      <c r="Q645" s="36">
        <f t="shared" si="186"/>
        <v>0</v>
      </c>
      <c r="R645" s="36">
        <f t="shared" si="187"/>
        <v>0</v>
      </c>
    </row>
    <row r="646" spans="1:18" ht="20.100000000000001" customHeight="1">
      <c r="A646" s="29">
        <v>12</v>
      </c>
      <c r="B646" s="29">
        <f t="shared" si="183"/>
        <v>612</v>
      </c>
      <c r="C646" s="29" t="s">
        <v>117</v>
      </c>
      <c r="D646" s="30" t="s">
        <v>677</v>
      </c>
      <c r="E646" s="29"/>
      <c r="F646" s="29" t="s">
        <v>29</v>
      </c>
      <c r="G646" s="30"/>
      <c r="H646" s="31">
        <v>25.98</v>
      </c>
      <c r="I646" s="32">
        <v>2701</v>
      </c>
      <c r="J646" s="33"/>
      <c r="K646" s="34">
        <f t="shared" si="181"/>
        <v>25.98</v>
      </c>
      <c r="N646" s="36">
        <f t="shared" si="184"/>
        <v>0</v>
      </c>
      <c r="O646" s="36">
        <f t="shared" si="185"/>
        <v>0</v>
      </c>
      <c r="P646" s="36">
        <f t="shared" si="182"/>
        <v>0</v>
      </c>
      <c r="Q646" s="36">
        <f t="shared" si="186"/>
        <v>0</v>
      </c>
      <c r="R646" s="36">
        <f t="shared" si="187"/>
        <v>0</v>
      </c>
    </row>
    <row r="647" spans="1:18" ht="20.100000000000001" customHeight="1">
      <c r="A647" s="29">
        <v>13</v>
      </c>
      <c r="B647" s="29">
        <f t="shared" si="183"/>
        <v>613</v>
      </c>
      <c r="C647" s="29" t="s">
        <v>117</v>
      </c>
      <c r="D647" s="30" t="s">
        <v>678</v>
      </c>
      <c r="E647" s="29"/>
      <c r="F647" s="29" t="s">
        <v>29</v>
      </c>
      <c r="G647" s="30"/>
      <c r="H647" s="31">
        <v>86.39</v>
      </c>
      <c r="I647" s="32">
        <v>2220</v>
      </c>
      <c r="J647" s="33"/>
      <c r="K647" s="34">
        <f t="shared" si="181"/>
        <v>86.39</v>
      </c>
      <c r="N647" s="36">
        <f t="shared" si="184"/>
        <v>0</v>
      </c>
      <c r="O647" s="36">
        <f t="shared" si="185"/>
        <v>1</v>
      </c>
      <c r="P647" s="36">
        <f t="shared" si="182"/>
        <v>1</v>
      </c>
      <c r="Q647" s="36">
        <f t="shared" si="186"/>
        <v>0</v>
      </c>
      <c r="R647" s="36">
        <f t="shared" si="187"/>
        <v>0</v>
      </c>
    </row>
    <row r="648" spans="1:18" ht="20.100000000000001" customHeight="1">
      <c r="A648" s="29">
        <v>14</v>
      </c>
      <c r="B648" s="29">
        <f t="shared" si="183"/>
        <v>614</v>
      </c>
      <c r="C648" s="29" t="s">
        <v>117</v>
      </c>
      <c r="D648" s="30" t="s">
        <v>679</v>
      </c>
      <c r="E648" s="29"/>
      <c r="F648" s="29" t="s">
        <v>29</v>
      </c>
      <c r="G648" s="30"/>
      <c r="H648" s="31">
        <v>29.35</v>
      </c>
      <c r="I648" s="32">
        <v>3058</v>
      </c>
      <c r="J648" s="33"/>
      <c r="K648" s="34">
        <f t="shared" si="181"/>
        <v>29.35</v>
      </c>
      <c r="N648" s="36">
        <f t="shared" si="184"/>
        <v>0</v>
      </c>
      <c r="O648" s="36">
        <f t="shared" si="185"/>
        <v>0</v>
      </c>
      <c r="P648" s="36">
        <f t="shared" si="182"/>
        <v>0</v>
      </c>
      <c r="Q648" s="36">
        <f t="shared" si="186"/>
        <v>0</v>
      </c>
      <c r="R648" s="36">
        <f t="shared" si="187"/>
        <v>0</v>
      </c>
    </row>
    <row r="649" spans="1:18" ht="20.100000000000001" customHeight="1">
      <c r="A649" s="29">
        <v>15</v>
      </c>
      <c r="B649" s="29">
        <f t="shared" si="183"/>
        <v>615</v>
      </c>
      <c r="C649" s="29" t="s">
        <v>117</v>
      </c>
      <c r="D649" s="30" t="s">
        <v>680</v>
      </c>
      <c r="E649" s="29"/>
      <c r="F649" s="29" t="s">
        <v>29</v>
      </c>
      <c r="G649" s="30"/>
      <c r="H649" s="31">
        <v>34.47</v>
      </c>
      <c r="I649" s="32">
        <v>2918</v>
      </c>
      <c r="J649" s="33"/>
      <c r="K649" s="34">
        <f t="shared" si="181"/>
        <v>34.47</v>
      </c>
      <c r="N649" s="36">
        <f t="shared" si="184"/>
        <v>0</v>
      </c>
      <c r="O649" s="36">
        <f t="shared" si="185"/>
        <v>0</v>
      </c>
      <c r="P649" s="36">
        <f t="shared" si="182"/>
        <v>0</v>
      </c>
      <c r="Q649" s="36">
        <f t="shared" si="186"/>
        <v>0</v>
      </c>
      <c r="R649" s="36">
        <f t="shared" si="187"/>
        <v>0</v>
      </c>
    </row>
    <row r="650" spans="1:18" ht="20.100000000000001" customHeight="1">
      <c r="A650" s="29">
        <v>16</v>
      </c>
      <c r="B650" s="29">
        <f t="shared" si="183"/>
        <v>616</v>
      </c>
      <c r="C650" s="29" t="s">
        <v>117</v>
      </c>
      <c r="D650" s="30" t="s">
        <v>518</v>
      </c>
      <c r="E650" s="29"/>
      <c r="F650" s="29" t="s">
        <v>29</v>
      </c>
      <c r="G650" s="30"/>
      <c r="H650" s="31">
        <v>36.9</v>
      </c>
      <c r="I650" s="32">
        <v>2591</v>
      </c>
      <c r="J650" s="33"/>
      <c r="K650" s="34">
        <f t="shared" si="181"/>
        <v>36.9</v>
      </c>
      <c r="N650" s="36">
        <f t="shared" si="184"/>
        <v>0</v>
      </c>
      <c r="O650" s="36">
        <f t="shared" si="185"/>
        <v>0</v>
      </c>
      <c r="P650" s="36">
        <f t="shared" si="182"/>
        <v>0</v>
      </c>
      <c r="Q650" s="36">
        <f t="shared" si="186"/>
        <v>0</v>
      </c>
      <c r="R650" s="36">
        <f t="shared" si="187"/>
        <v>0</v>
      </c>
    </row>
    <row r="651" spans="1:18" ht="20.100000000000001" customHeight="1">
      <c r="A651" s="29">
        <v>17</v>
      </c>
      <c r="B651" s="29">
        <f t="shared" si="183"/>
        <v>617</v>
      </c>
      <c r="C651" s="29" t="s">
        <v>117</v>
      </c>
      <c r="D651" s="30" t="s">
        <v>681</v>
      </c>
      <c r="E651" s="29"/>
      <c r="F651" s="29" t="s">
        <v>29</v>
      </c>
      <c r="G651" s="30"/>
      <c r="H651" s="31">
        <v>41.06</v>
      </c>
      <c r="I651" s="32">
        <v>5079</v>
      </c>
      <c r="J651" s="33"/>
      <c r="K651" s="34">
        <f t="shared" si="181"/>
        <v>41.06</v>
      </c>
      <c r="N651" s="36">
        <f t="shared" si="184"/>
        <v>0</v>
      </c>
      <c r="O651" s="36">
        <f t="shared" si="185"/>
        <v>0</v>
      </c>
      <c r="P651" s="36">
        <f t="shared" si="182"/>
        <v>0</v>
      </c>
      <c r="Q651" s="36">
        <f t="shared" si="186"/>
        <v>0</v>
      </c>
      <c r="R651" s="36">
        <f t="shared" si="187"/>
        <v>0</v>
      </c>
    </row>
    <row r="652" spans="1:18" ht="20.100000000000001" customHeight="1">
      <c r="A652" s="29">
        <v>18</v>
      </c>
      <c r="B652" s="29">
        <f t="shared" si="183"/>
        <v>618</v>
      </c>
      <c r="C652" s="29" t="s">
        <v>117</v>
      </c>
      <c r="D652" s="30" t="s">
        <v>295</v>
      </c>
      <c r="E652" s="29"/>
      <c r="F652" s="29" t="s">
        <v>29</v>
      </c>
      <c r="G652" s="30"/>
      <c r="H652" s="31">
        <v>31.26</v>
      </c>
      <c r="I652" s="32">
        <v>2863</v>
      </c>
      <c r="J652" s="33"/>
      <c r="K652" s="34">
        <f t="shared" si="181"/>
        <v>31.26</v>
      </c>
      <c r="N652" s="36">
        <f t="shared" si="184"/>
        <v>0</v>
      </c>
      <c r="O652" s="36">
        <f t="shared" si="185"/>
        <v>0</v>
      </c>
      <c r="P652" s="36">
        <f t="shared" si="182"/>
        <v>0</v>
      </c>
      <c r="Q652" s="36">
        <f t="shared" si="186"/>
        <v>0</v>
      </c>
      <c r="R652" s="36">
        <f t="shared" si="187"/>
        <v>0</v>
      </c>
    </row>
    <row r="653" spans="1:18" ht="20.100000000000001" customHeight="1">
      <c r="A653" s="15" t="s">
        <v>682</v>
      </c>
      <c r="B653" s="15"/>
      <c r="C653" s="29"/>
      <c r="D653" s="26" t="s">
        <v>683</v>
      </c>
      <c r="E653" s="15"/>
      <c r="F653" s="26"/>
      <c r="G653" s="26"/>
      <c r="H653" s="23">
        <f>SUM(H654:H670)</f>
        <v>1107.17</v>
      </c>
      <c r="I653" s="24">
        <f>SUM(I654:I670)</f>
        <v>86414</v>
      </c>
      <c r="J653" s="33"/>
      <c r="N653" s="28">
        <f>SUM(N654:N670)</f>
        <v>4</v>
      </c>
      <c r="O653" s="28">
        <f>SUM(O654:O670)</f>
        <v>0</v>
      </c>
      <c r="P653" s="28">
        <f>SUM(P654:P670)</f>
        <v>4</v>
      </c>
      <c r="Q653" s="28">
        <f>SUM(Q654:Q670)</f>
        <v>4</v>
      </c>
      <c r="R653" s="28">
        <f>SUM(R654:R670)</f>
        <v>0</v>
      </c>
    </row>
    <row r="654" spans="1:18" ht="20.100000000000001" customHeight="1">
      <c r="A654" s="29">
        <v>1</v>
      </c>
      <c r="B654" s="29">
        <v>619</v>
      </c>
      <c r="C654" s="29" t="s">
        <v>501</v>
      </c>
      <c r="D654" s="30" t="s">
        <v>684</v>
      </c>
      <c r="E654" s="29">
        <v>1</v>
      </c>
      <c r="F654" s="29" t="s">
        <v>29</v>
      </c>
      <c r="G654" s="30"/>
      <c r="H654" s="31">
        <v>2.77</v>
      </c>
      <c r="I654" s="32">
        <v>5663</v>
      </c>
      <c r="J654" s="33"/>
      <c r="K654" s="34">
        <f t="shared" ref="K654:K670" si="188">ROUND(H654,2)</f>
        <v>2.77</v>
      </c>
      <c r="N654" s="36">
        <f>IF(H654&gt;=7,0,1)</f>
        <v>1</v>
      </c>
      <c r="O654" s="36">
        <f>IF(I654&gt;=4000,0,1)</f>
        <v>0</v>
      </c>
      <c r="P654" s="36">
        <f t="shared" ref="P654:P670" si="189">N654+O654</f>
        <v>1</v>
      </c>
      <c r="Q654" s="36">
        <f>IF(AND(H654&gt;=14,I654&gt;=8000),1,0)</f>
        <v>0</v>
      </c>
      <c r="R654" s="36">
        <f>IF(AND(H654&lt;7,I654&lt;4000),1,0)</f>
        <v>0</v>
      </c>
    </row>
    <row r="655" spans="1:18" ht="20.100000000000001" customHeight="1">
      <c r="A655" s="37">
        <v>2</v>
      </c>
      <c r="B655" s="37">
        <f t="shared" ref="B655:B670" si="190">B654+1</f>
        <v>620</v>
      </c>
      <c r="C655" s="37" t="s">
        <v>117</v>
      </c>
      <c r="D655" s="38" t="s">
        <v>685</v>
      </c>
      <c r="E655" s="37"/>
      <c r="F655" s="37" t="s">
        <v>29</v>
      </c>
      <c r="G655" s="38"/>
      <c r="H655" s="39">
        <v>205.71</v>
      </c>
      <c r="I655" s="40">
        <v>3605</v>
      </c>
      <c r="J655" s="41"/>
      <c r="K655" s="34">
        <f t="shared" si="188"/>
        <v>205.71</v>
      </c>
      <c r="N655" s="36">
        <f t="shared" ref="N655:N670" si="191">IF(H655&gt;=25,0,1)</f>
        <v>0</v>
      </c>
      <c r="O655" s="36">
        <f t="shared" ref="O655:O670" si="192">IF(I655&gt;=2500,0,1)</f>
        <v>0</v>
      </c>
      <c r="P655" s="36">
        <f t="shared" si="189"/>
        <v>0</v>
      </c>
      <c r="Q655" s="36">
        <f t="shared" ref="Q655:Q670" si="193">IF(AND(H655&gt;=50,I655&gt;=5000),1,0)</f>
        <v>0</v>
      </c>
      <c r="R655" s="36">
        <f t="shared" ref="R655:R670" si="194">IF(AND(H655&lt;25,I655&lt;2500),1,0)</f>
        <v>0</v>
      </c>
    </row>
    <row r="656" spans="1:18" ht="20.100000000000001" customHeight="1">
      <c r="A656" s="29">
        <v>3</v>
      </c>
      <c r="B656" s="29">
        <f t="shared" si="190"/>
        <v>621</v>
      </c>
      <c r="C656" s="29" t="s">
        <v>117</v>
      </c>
      <c r="D656" s="30" t="s">
        <v>686</v>
      </c>
      <c r="E656" s="29"/>
      <c r="F656" s="29" t="s">
        <v>29</v>
      </c>
      <c r="G656" s="30"/>
      <c r="H656" s="31">
        <v>188.7</v>
      </c>
      <c r="I656" s="32">
        <v>5053</v>
      </c>
      <c r="J656" s="33"/>
      <c r="K656" s="34">
        <f t="shared" si="188"/>
        <v>188.7</v>
      </c>
      <c r="N656" s="36">
        <f t="shared" si="191"/>
        <v>0</v>
      </c>
      <c r="O656" s="36">
        <f t="shared" si="192"/>
        <v>0</v>
      </c>
      <c r="P656" s="36">
        <f t="shared" si="189"/>
        <v>0</v>
      </c>
      <c r="Q656" s="36">
        <f t="shared" si="193"/>
        <v>1</v>
      </c>
      <c r="R656" s="36">
        <f t="shared" si="194"/>
        <v>0</v>
      </c>
    </row>
    <row r="657" spans="1:18" ht="20.100000000000001" customHeight="1">
      <c r="A657" s="29">
        <v>4</v>
      </c>
      <c r="B657" s="29">
        <f t="shared" si="190"/>
        <v>622</v>
      </c>
      <c r="C657" s="29" t="s">
        <v>117</v>
      </c>
      <c r="D657" s="30" t="s">
        <v>687</v>
      </c>
      <c r="E657" s="29"/>
      <c r="F657" s="29" t="s">
        <v>29</v>
      </c>
      <c r="G657" s="30"/>
      <c r="H657" s="31">
        <v>79.91</v>
      </c>
      <c r="I657" s="32">
        <v>7835</v>
      </c>
      <c r="J657" s="33"/>
      <c r="K657" s="34">
        <f t="shared" si="188"/>
        <v>79.91</v>
      </c>
      <c r="N657" s="36">
        <f t="shared" si="191"/>
        <v>0</v>
      </c>
      <c r="O657" s="36">
        <f t="shared" si="192"/>
        <v>0</v>
      </c>
      <c r="P657" s="36">
        <f t="shared" si="189"/>
        <v>0</v>
      </c>
      <c r="Q657" s="36">
        <f t="shared" si="193"/>
        <v>1</v>
      </c>
      <c r="R657" s="36">
        <f t="shared" si="194"/>
        <v>0</v>
      </c>
    </row>
    <row r="658" spans="1:18" ht="20.100000000000001" customHeight="1">
      <c r="A658" s="29">
        <v>5</v>
      </c>
      <c r="B658" s="29">
        <f t="shared" si="190"/>
        <v>623</v>
      </c>
      <c r="C658" s="29" t="s">
        <v>117</v>
      </c>
      <c r="D658" s="30" t="s">
        <v>688</v>
      </c>
      <c r="E658" s="29"/>
      <c r="F658" s="29" t="s">
        <v>29</v>
      </c>
      <c r="G658" s="30"/>
      <c r="H658" s="31">
        <v>16.82</v>
      </c>
      <c r="I658" s="32">
        <v>7442</v>
      </c>
      <c r="J658" s="33"/>
      <c r="K658" s="34">
        <f t="shared" si="188"/>
        <v>16.82</v>
      </c>
      <c r="N658" s="36">
        <f t="shared" si="191"/>
        <v>1</v>
      </c>
      <c r="O658" s="36">
        <f t="shared" si="192"/>
        <v>0</v>
      </c>
      <c r="P658" s="36">
        <f t="shared" si="189"/>
        <v>1</v>
      </c>
      <c r="Q658" s="36">
        <f t="shared" si="193"/>
        <v>0</v>
      </c>
      <c r="R658" s="36">
        <f t="shared" si="194"/>
        <v>0</v>
      </c>
    </row>
    <row r="659" spans="1:18" ht="20.100000000000001" customHeight="1">
      <c r="A659" s="29">
        <v>6</v>
      </c>
      <c r="B659" s="29">
        <f t="shared" si="190"/>
        <v>624</v>
      </c>
      <c r="C659" s="29" t="s">
        <v>117</v>
      </c>
      <c r="D659" s="30" t="s">
        <v>689</v>
      </c>
      <c r="E659" s="29">
        <v>1</v>
      </c>
      <c r="F659" s="29" t="s">
        <v>29</v>
      </c>
      <c r="G659" s="30"/>
      <c r="H659" s="31">
        <v>46.76</v>
      </c>
      <c r="I659" s="32">
        <v>3667</v>
      </c>
      <c r="J659" s="33"/>
      <c r="K659" s="34">
        <f t="shared" si="188"/>
        <v>46.76</v>
      </c>
      <c r="N659" s="36">
        <f t="shared" si="191"/>
        <v>0</v>
      </c>
      <c r="O659" s="36">
        <f t="shared" si="192"/>
        <v>0</v>
      </c>
      <c r="P659" s="36">
        <f t="shared" si="189"/>
        <v>0</v>
      </c>
      <c r="Q659" s="36">
        <f t="shared" si="193"/>
        <v>0</v>
      </c>
      <c r="R659" s="36">
        <f t="shared" si="194"/>
        <v>0</v>
      </c>
    </row>
    <row r="660" spans="1:18" ht="20.100000000000001" customHeight="1">
      <c r="A660" s="29">
        <v>7</v>
      </c>
      <c r="B660" s="29">
        <f t="shared" si="190"/>
        <v>625</v>
      </c>
      <c r="C660" s="29" t="s">
        <v>117</v>
      </c>
      <c r="D660" s="30" t="s">
        <v>690</v>
      </c>
      <c r="E660" s="29"/>
      <c r="F660" s="29" t="s">
        <v>29</v>
      </c>
      <c r="G660" s="30"/>
      <c r="H660" s="31">
        <v>9.58</v>
      </c>
      <c r="I660" s="32">
        <v>5052</v>
      </c>
      <c r="J660" s="33"/>
      <c r="K660" s="34">
        <f t="shared" si="188"/>
        <v>9.58</v>
      </c>
      <c r="N660" s="36">
        <f t="shared" si="191"/>
        <v>1</v>
      </c>
      <c r="O660" s="36">
        <f t="shared" si="192"/>
        <v>0</v>
      </c>
      <c r="P660" s="36">
        <f t="shared" si="189"/>
        <v>1</v>
      </c>
      <c r="Q660" s="36">
        <f t="shared" si="193"/>
        <v>0</v>
      </c>
      <c r="R660" s="36">
        <f t="shared" si="194"/>
        <v>0</v>
      </c>
    </row>
    <row r="661" spans="1:18" ht="20.100000000000001" customHeight="1">
      <c r="A661" s="29">
        <v>8</v>
      </c>
      <c r="B661" s="29">
        <f t="shared" si="190"/>
        <v>626</v>
      </c>
      <c r="C661" s="29" t="s">
        <v>117</v>
      </c>
      <c r="D661" s="30" t="s">
        <v>691</v>
      </c>
      <c r="E661" s="29"/>
      <c r="F661" s="29" t="s">
        <v>29</v>
      </c>
      <c r="G661" s="30"/>
      <c r="H661" s="31">
        <v>7.34</v>
      </c>
      <c r="I661" s="32">
        <v>5180</v>
      </c>
      <c r="J661" s="33"/>
      <c r="K661" s="34">
        <f t="shared" si="188"/>
        <v>7.34</v>
      </c>
      <c r="N661" s="36">
        <f t="shared" si="191"/>
        <v>1</v>
      </c>
      <c r="O661" s="36">
        <f t="shared" si="192"/>
        <v>0</v>
      </c>
      <c r="P661" s="36">
        <f t="shared" si="189"/>
        <v>1</v>
      </c>
      <c r="Q661" s="36">
        <f t="shared" si="193"/>
        <v>0</v>
      </c>
      <c r="R661" s="36">
        <f t="shared" si="194"/>
        <v>0</v>
      </c>
    </row>
    <row r="662" spans="1:18" ht="20.100000000000001" customHeight="1">
      <c r="A662" s="29">
        <v>9</v>
      </c>
      <c r="B662" s="29">
        <f t="shared" si="190"/>
        <v>627</v>
      </c>
      <c r="C662" s="29" t="s">
        <v>117</v>
      </c>
      <c r="D662" s="30" t="s">
        <v>692</v>
      </c>
      <c r="E662" s="29"/>
      <c r="F662" s="29" t="s">
        <v>29</v>
      </c>
      <c r="G662" s="30"/>
      <c r="H662" s="31">
        <v>36.159999999999997</v>
      </c>
      <c r="I662" s="32">
        <v>5146</v>
      </c>
      <c r="J662" s="33"/>
      <c r="K662" s="34">
        <f t="shared" si="188"/>
        <v>36.159999999999997</v>
      </c>
      <c r="N662" s="36">
        <f t="shared" si="191"/>
        <v>0</v>
      </c>
      <c r="O662" s="36">
        <f t="shared" si="192"/>
        <v>0</v>
      </c>
      <c r="P662" s="36">
        <f t="shared" si="189"/>
        <v>0</v>
      </c>
      <c r="Q662" s="36">
        <f t="shared" si="193"/>
        <v>0</v>
      </c>
      <c r="R662" s="36">
        <f t="shared" si="194"/>
        <v>0</v>
      </c>
    </row>
    <row r="663" spans="1:18" ht="20.100000000000001" customHeight="1">
      <c r="A663" s="29">
        <v>10</v>
      </c>
      <c r="B663" s="29">
        <f t="shared" si="190"/>
        <v>628</v>
      </c>
      <c r="C663" s="29" t="s">
        <v>117</v>
      </c>
      <c r="D663" s="30" t="s">
        <v>693</v>
      </c>
      <c r="E663" s="29"/>
      <c r="F663" s="29" t="s">
        <v>29</v>
      </c>
      <c r="G663" s="30"/>
      <c r="H663" s="31">
        <v>34.020000000000003</v>
      </c>
      <c r="I663" s="32">
        <v>6944</v>
      </c>
      <c r="J663" s="33"/>
      <c r="K663" s="34">
        <f t="shared" si="188"/>
        <v>34.020000000000003</v>
      </c>
      <c r="N663" s="36">
        <f t="shared" si="191"/>
        <v>0</v>
      </c>
      <c r="O663" s="36">
        <f t="shared" si="192"/>
        <v>0</v>
      </c>
      <c r="P663" s="36">
        <f t="shared" si="189"/>
        <v>0</v>
      </c>
      <c r="Q663" s="36">
        <f t="shared" si="193"/>
        <v>0</v>
      </c>
      <c r="R663" s="36">
        <f t="shared" si="194"/>
        <v>0</v>
      </c>
    </row>
    <row r="664" spans="1:18" ht="20.100000000000001" customHeight="1">
      <c r="A664" s="29">
        <v>11</v>
      </c>
      <c r="B664" s="29">
        <f t="shared" si="190"/>
        <v>629</v>
      </c>
      <c r="C664" s="29" t="s">
        <v>117</v>
      </c>
      <c r="D664" s="30" t="s">
        <v>694</v>
      </c>
      <c r="E664" s="29"/>
      <c r="F664" s="29" t="s">
        <v>29</v>
      </c>
      <c r="G664" s="30"/>
      <c r="H664" s="31">
        <v>37.92</v>
      </c>
      <c r="I664" s="32">
        <v>5072</v>
      </c>
      <c r="J664" s="33"/>
      <c r="K664" s="34">
        <f t="shared" si="188"/>
        <v>37.92</v>
      </c>
      <c r="N664" s="36">
        <f t="shared" si="191"/>
        <v>0</v>
      </c>
      <c r="O664" s="36">
        <f t="shared" si="192"/>
        <v>0</v>
      </c>
      <c r="P664" s="36">
        <f t="shared" si="189"/>
        <v>0</v>
      </c>
      <c r="Q664" s="36">
        <f t="shared" si="193"/>
        <v>0</v>
      </c>
      <c r="R664" s="36">
        <f t="shared" si="194"/>
        <v>0</v>
      </c>
    </row>
    <row r="665" spans="1:18" ht="20.100000000000001" customHeight="1">
      <c r="A665" s="29">
        <v>12</v>
      </c>
      <c r="B665" s="29">
        <f t="shared" si="190"/>
        <v>630</v>
      </c>
      <c r="C665" s="29" t="s">
        <v>117</v>
      </c>
      <c r="D665" s="30" t="s">
        <v>695</v>
      </c>
      <c r="E665" s="29"/>
      <c r="F665" s="29" t="s">
        <v>29</v>
      </c>
      <c r="G665" s="30"/>
      <c r="H665" s="31">
        <v>55.76</v>
      </c>
      <c r="I665" s="32">
        <v>6280</v>
      </c>
      <c r="J665" s="33"/>
      <c r="K665" s="34">
        <f t="shared" si="188"/>
        <v>55.76</v>
      </c>
      <c r="N665" s="36">
        <f t="shared" si="191"/>
        <v>0</v>
      </c>
      <c r="O665" s="36">
        <f t="shared" si="192"/>
        <v>0</v>
      </c>
      <c r="P665" s="36">
        <f t="shared" si="189"/>
        <v>0</v>
      </c>
      <c r="Q665" s="36">
        <f t="shared" si="193"/>
        <v>1</v>
      </c>
      <c r="R665" s="36">
        <f t="shared" si="194"/>
        <v>0</v>
      </c>
    </row>
    <row r="666" spans="1:18" ht="20.100000000000001" customHeight="1">
      <c r="A666" s="29">
        <v>13</v>
      </c>
      <c r="B666" s="29">
        <f t="shared" si="190"/>
        <v>631</v>
      </c>
      <c r="C666" s="29" t="s">
        <v>117</v>
      </c>
      <c r="D666" s="30" t="s">
        <v>489</v>
      </c>
      <c r="E666" s="29"/>
      <c r="F666" s="29" t="s">
        <v>29</v>
      </c>
      <c r="G666" s="30"/>
      <c r="H666" s="31">
        <v>41.05</v>
      </c>
      <c r="I666" s="32">
        <v>3898</v>
      </c>
      <c r="J666" s="33"/>
      <c r="K666" s="34">
        <f t="shared" si="188"/>
        <v>41.05</v>
      </c>
      <c r="N666" s="36">
        <f t="shared" si="191"/>
        <v>0</v>
      </c>
      <c r="O666" s="36">
        <f t="shared" si="192"/>
        <v>0</v>
      </c>
      <c r="P666" s="36">
        <f t="shared" si="189"/>
        <v>0</v>
      </c>
      <c r="Q666" s="36">
        <f t="shared" si="193"/>
        <v>0</v>
      </c>
      <c r="R666" s="36">
        <f t="shared" si="194"/>
        <v>0</v>
      </c>
    </row>
    <row r="667" spans="1:18" ht="20.100000000000001" customHeight="1">
      <c r="A667" s="29">
        <v>14</v>
      </c>
      <c r="B667" s="29">
        <f t="shared" si="190"/>
        <v>632</v>
      </c>
      <c r="C667" s="29" t="s">
        <v>117</v>
      </c>
      <c r="D667" s="30" t="s">
        <v>429</v>
      </c>
      <c r="E667" s="29"/>
      <c r="F667" s="29" t="s">
        <v>29</v>
      </c>
      <c r="G667" s="30"/>
      <c r="H667" s="31">
        <v>32.700000000000003</v>
      </c>
      <c r="I667" s="32">
        <v>3488</v>
      </c>
      <c r="J667" s="33"/>
      <c r="K667" s="34">
        <f t="shared" si="188"/>
        <v>32.700000000000003</v>
      </c>
      <c r="N667" s="36">
        <f t="shared" si="191"/>
        <v>0</v>
      </c>
      <c r="O667" s="36">
        <f t="shared" si="192"/>
        <v>0</v>
      </c>
      <c r="P667" s="36">
        <f t="shared" si="189"/>
        <v>0</v>
      </c>
      <c r="Q667" s="36">
        <f t="shared" si="193"/>
        <v>0</v>
      </c>
      <c r="R667" s="36">
        <f t="shared" si="194"/>
        <v>0</v>
      </c>
    </row>
    <row r="668" spans="1:18" ht="20.100000000000001" customHeight="1">
      <c r="A668" s="29">
        <v>15</v>
      </c>
      <c r="B668" s="29">
        <f t="shared" si="190"/>
        <v>633</v>
      </c>
      <c r="C668" s="29" t="s">
        <v>117</v>
      </c>
      <c r="D668" s="30" t="s">
        <v>696</v>
      </c>
      <c r="E668" s="29"/>
      <c r="F668" s="29" t="s">
        <v>29</v>
      </c>
      <c r="G668" s="30"/>
      <c r="H668" s="31">
        <v>139.49</v>
      </c>
      <c r="I668" s="32">
        <v>5521</v>
      </c>
      <c r="J668" s="33"/>
      <c r="K668" s="34">
        <f t="shared" si="188"/>
        <v>139.49</v>
      </c>
      <c r="N668" s="36">
        <f t="shared" si="191"/>
        <v>0</v>
      </c>
      <c r="O668" s="36">
        <f t="shared" si="192"/>
        <v>0</v>
      </c>
      <c r="P668" s="36">
        <f t="shared" si="189"/>
        <v>0</v>
      </c>
      <c r="Q668" s="36">
        <f t="shared" si="193"/>
        <v>1</v>
      </c>
      <c r="R668" s="36">
        <f t="shared" si="194"/>
        <v>0</v>
      </c>
    </row>
    <row r="669" spans="1:18" ht="20.100000000000001" customHeight="1">
      <c r="A669" s="29">
        <v>16</v>
      </c>
      <c r="B669" s="29">
        <f t="shared" si="190"/>
        <v>634</v>
      </c>
      <c r="C669" s="29" t="s">
        <v>117</v>
      </c>
      <c r="D669" s="30" t="s">
        <v>697</v>
      </c>
      <c r="E669" s="29"/>
      <c r="F669" s="29" t="s">
        <v>29</v>
      </c>
      <c r="G669" s="30"/>
      <c r="H669" s="31">
        <v>73.37</v>
      </c>
      <c r="I669" s="32">
        <v>2700</v>
      </c>
      <c r="J669" s="33"/>
      <c r="K669" s="34">
        <f t="shared" si="188"/>
        <v>73.37</v>
      </c>
      <c r="N669" s="36">
        <f t="shared" si="191"/>
        <v>0</v>
      </c>
      <c r="O669" s="36">
        <f t="shared" si="192"/>
        <v>0</v>
      </c>
      <c r="P669" s="36">
        <f t="shared" si="189"/>
        <v>0</v>
      </c>
      <c r="Q669" s="36">
        <f t="shared" si="193"/>
        <v>0</v>
      </c>
      <c r="R669" s="36">
        <f t="shared" si="194"/>
        <v>0</v>
      </c>
    </row>
    <row r="670" spans="1:18" ht="20.100000000000001" customHeight="1">
      <c r="A670" s="29">
        <v>17</v>
      </c>
      <c r="B670" s="29">
        <f t="shared" si="190"/>
        <v>635</v>
      </c>
      <c r="C670" s="29" t="s">
        <v>117</v>
      </c>
      <c r="D670" s="30" t="s">
        <v>698</v>
      </c>
      <c r="E670" s="29"/>
      <c r="F670" s="29" t="s">
        <v>29</v>
      </c>
      <c r="G670" s="30"/>
      <c r="H670" s="31">
        <v>99.11</v>
      </c>
      <c r="I670" s="32">
        <v>3868</v>
      </c>
      <c r="J670" s="33"/>
      <c r="K670" s="34">
        <f t="shared" si="188"/>
        <v>99.11</v>
      </c>
      <c r="N670" s="36">
        <f t="shared" si="191"/>
        <v>0</v>
      </c>
      <c r="O670" s="36">
        <f t="shared" si="192"/>
        <v>0</v>
      </c>
      <c r="P670" s="36">
        <f t="shared" si="189"/>
        <v>0</v>
      </c>
      <c r="Q670" s="36">
        <f t="shared" si="193"/>
        <v>0</v>
      </c>
      <c r="R670" s="36">
        <f t="shared" si="194"/>
        <v>0</v>
      </c>
    </row>
    <row r="672" spans="1:18" ht="20.100000000000001" customHeight="1">
      <c r="H672" s="52"/>
      <c r="I672" s="52"/>
      <c r="P672" s="53"/>
      <c r="Q672" s="53"/>
      <c r="R672" s="53"/>
    </row>
    <row r="673" spans="8:18" ht="20.100000000000001" customHeight="1">
      <c r="H673" s="54"/>
      <c r="I673" s="54"/>
      <c r="Q673" s="55"/>
      <c r="R673" s="55"/>
    </row>
  </sheetData>
  <mergeCells count="16">
    <mergeCell ref="N4:P4"/>
    <mergeCell ref="Q4:Q6"/>
    <mergeCell ref="R4:R6"/>
    <mergeCell ref="N5:N6"/>
    <mergeCell ref="O5:O6"/>
    <mergeCell ref="P5:P6"/>
    <mergeCell ref="A1:J1"/>
    <mergeCell ref="A2:J2"/>
    <mergeCell ref="A4:B6"/>
    <mergeCell ref="C4:C6"/>
    <mergeCell ref="D4:D6"/>
    <mergeCell ref="F4:F6"/>
    <mergeCell ref="G4:G6"/>
    <mergeCell ref="H4:H6"/>
    <mergeCell ref="I4:I6"/>
    <mergeCell ref="J4:J6"/>
  </mergeCells>
  <printOptions horizontalCentered="1"/>
  <pageMargins left="0.25" right="0.25" top="0.5" bottom="0.5" header="0.51180555555555496" footer="0.25"/>
  <pageSetup paperSize="9" firstPageNumber="0" orientation="portrait" horizontalDpi="300" verticalDpi="300"/>
  <headerFooter>
    <oddFooter>&amp;C&amp;"Times New Roman,Regular"&amp;P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98EF-9A79-475D-9C64-253EF137ECE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2656-A8A5-4A04-B2F2-3FE83672B98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AA42-836D-411A-AD35-5BF1A9F5EE6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C7A2-EDF0-4334-A5E4-D97A0453A48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D025-5AC4-4371-A585-4857E3AC592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9CF3-3FA6-4EA2-8E78-B22813F3D1D4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0792-045F-4C46-937F-129930D2C64B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53DE-4E2A-4694-97BD-ECBD107E25B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1013-9341-4A2F-8936-2F712D8EBDE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E5AB-2C0B-4D12-9C6D-E7FC8E3E197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3F053-A781-4D62-8A78-599DA50A5112}">
  <sheetPr codeName="Sheet2"/>
  <dimension ref="A1:E24"/>
  <sheetViews>
    <sheetView topLeftCell="A13" workbookViewId="0">
      <selection activeCell="D22" sqref="D22"/>
    </sheetView>
  </sheetViews>
  <sheetFormatPr defaultColWidth="9" defaultRowHeight="12.75"/>
  <cols>
    <col min="1" max="1" width="6" customWidth="1"/>
    <col min="2" max="2" width="36.85546875" customWidth="1"/>
    <col min="3" max="4" width="15.7109375" customWidth="1"/>
    <col min="5" max="5" width="18.42578125" customWidth="1"/>
  </cols>
  <sheetData>
    <row r="1" spans="1:5" ht="20.100000000000001" customHeight="1">
      <c r="A1" s="202" t="s">
        <v>699</v>
      </c>
      <c r="B1" s="202"/>
      <c r="C1" s="202"/>
      <c r="D1" s="202"/>
      <c r="E1" s="202"/>
    </row>
    <row r="2" spans="1:5" ht="20.100000000000001" customHeight="1">
      <c r="A2" s="202" t="s">
        <v>700</v>
      </c>
      <c r="B2" s="202"/>
      <c r="C2" s="202"/>
      <c r="D2" s="202"/>
      <c r="E2" s="202"/>
    </row>
    <row r="3" spans="1:5" ht="20.100000000000001" customHeight="1">
      <c r="A3" s="202" t="s">
        <v>701</v>
      </c>
      <c r="B3" s="202"/>
      <c r="C3" s="202"/>
      <c r="D3" s="202"/>
      <c r="E3" s="202"/>
    </row>
    <row r="4" spans="1:5" ht="20.100000000000001" customHeight="1">
      <c r="A4" s="203" t="s">
        <v>702</v>
      </c>
      <c r="B4" s="203"/>
      <c r="C4" s="203"/>
      <c r="D4" s="203"/>
      <c r="E4" s="203"/>
    </row>
    <row r="5" spans="1:5" ht="20.100000000000001" customHeight="1">
      <c r="A5" s="56"/>
      <c r="B5" s="56"/>
      <c r="C5" s="57"/>
      <c r="D5" s="58"/>
      <c r="E5" s="59" t="s">
        <v>703</v>
      </c>
    </row>
    <row r="6" spans="1:5" ht="20.100000000000001" customHeight="1">
      <c r="A6" s="204" t="s">
        <v>2</v>
      </c>
      <c r="B6" s="204" t="s">
        <v>704</v>
      </c>
      <c r="C6" s="204" t="s">
        <v>705</v>
      </c>
      <c r="D6" s="205" t="s">
        <v>706</v>
      </c>
      <c r="E6" s="204" t="s">
        <v>9</v>
      </c>
    </row>
    <row r="7" spans="1:5" ht="20.100000000000001" customHeight="1">
      <c r="A7" s="204"/>
      <c r="B7" s="204"/>
      <c r="C7" s="204"/>
      <c r="D7" s="205"/>
      <c r="E7" s="204"/>
    </row>
    <row r="8" spans="1:5" ht="20.100000000000001" customHeight="1">
      <c r="A8" s="204"/>
      <c r="B8" s="204"/>
      <c r="C8" s="204"/>
      <c r="D8" s="205"/>
      <c r="E8" s="204"/>
    </row>
    <row r="9" spans="1:5" ht="20.100000000000001" customHeight="1">
      <c r="A9" s="60"/>
      <c r="B9" s="62" t="s">
        <v>558</v>
      </c>
      <c r="C9" s="60"/>
      <c r="D9" s="61"/>
      <c r="E9" s="60"/>
    </row>
    <row r="10" spans="1:5" ht="20.100000000000001" customHeight="1">
      <c r="A10" s="63">
        <v>1</v>
      </c>
      <c r="B10" s="64" t="s">
        <v>707</v>
      </c>
      <c r="C10" s="63" t="s">
        <v>708</v>
      </c>
      <c r="D10" s="63">
        <v>0.2</v>
      </c>
      <c r="E10" s="63"/>
    </row>
    <row r="11" spans="1:5" ht="20.100000000000001" customHeight="1">
      <c r="A11" s="63">
        <v>2</v>
      </c>
      <c r="B11" s="64" t="s">
        <v>709</v>
      </c>
      <c r="C11" s="63" t="s">
        <v>708</v>
      </c>
      <c r="D11" s="63">
        <v>0.15</v>
      </c>
      <c r="E11" s="63"/>
    </row>
    <row r="12" spans="1:5" ht="20.100000000000001" customHeight="1">
      <c r="A12" s="63"/>
      <c r="B12" s="65" t="s">
        <v>557</v>
      </c>
      <c r="C12" s="63"/>
      <c r="D12" s="63"/>
      <c r="E12" s="63"/>
    </row>
    <row r="13" spans="1:5" ht="20.100000000000001" customHeight="1">
      <c r="A13" s="63">
        <v>1</v>
      </c>
      <c r="B13" s="64" t="s">
        <v>710</v>
      </c>
      <c r="C13" s="63" t="s">
        <v>711</v>
      </c>
      <c r="D13" s="63">
        <v>3.5</v>
      </c>
      <c r="E13" s="63"/>
    </row>
    <row r="14" spans="1:5" ht="20.100000000000001" customHeight="1">
      <c r="A14" s="63">
        <v>2</v>
      </c>
      <c r="B14" s="64" t="s">
        <v>712</v>
      </c>
      <c r="C14" s="63" t="s">
        <v>711</v>
      </c>
      <c r="D14" s="63">
        <v>1</v>
      </c>
      <c r="E14" s="63"/>
    </row>
    <row r="15" spans="1:5" ht="20.100000000000001" customHeight="1">
      <c r="A15" s="63">
        <v>3</v>
      </c>
      <c r="B15" s="64" t="s">
        <v>713</v>
      </c>
      <c r="C15" s="63" t="s">
        <v>711</v>
      </c>
      <c r="D15" s="63">
        <v>3</v>
      </c>
      <c r="E15" s="63"/>
    </row>
    <row r="16" spans="1:5" ht="20.100000000000001" customHeight="1">
      <c r="A16" s="63">
        <v>4</v>
      </c>
      <c r="B16" s="64" t="s">
        <v>714</v>
      </c>
      <c r="C16" s="63" t="s">
        <v>711</v>
      </c>
      <c r="D16" s="63">
        <v>1.7</v>
      </c>
      <c r="E16" s="63"/>
    </row>
    <row r="17" spans="1:5" ht="20.100000000000001" customHeight="1">
      <c r="A17" s="63">
        <v>5</v>
      </c>
      <c r="B17" s="64" t="s">
        <v>715</v>
      </c>
      <c r="C17" s="63" t="s">
        <v>711</v>
      </c>
      <c r="D17" s="63">
        <v>2.2000000000000002</v>
      </c>
      <c r="E17" s="63"/>
    </row>
    <row r="18" spans="1:5" ht="20.100000000000001" customHeight="1">
      <c r="A18" s="63">
        <v>6</v>
      </c>
      <c r="B18" s="64" t="s">
        <v>716</v>
      </c>
      <c r="C18" s="63" t="s">
        <v>711</v>
      </c>
      <c r="D18" s="63">
        <v>0.7</v>
      </c>
      <c r="E18" s="63"/>
    </row>
    <row r="19" spans="1:5" ht="20.100000000000001" customHeight="1">
      <c r="A19" s="63">
        <v>7</v>
      </c>
      <c r="B19" s="64" t="s">
        <v>717</v>
      </c>
      <c r="C19" s="63" t="s">
        <v>711</v>
      </c>
      <c r="D19" s="63">
        <v>1.3</v>
      </c>
      <c r="E19" s="63"/>
    </row>
    <row r="20" spans="1:5" ht="20.100000000000001" customHeight="1">
      <c r="A20" s="63"/>
      <c r="B20" s="65" t="s">
        <v>560</v>
      </c>
      <c r="C20" s="63"/>
      <c r="D20" s="63"/>
      <c r="E20" s="63"/>
    </row>
    <row r="21" spans="1:5" ht="20.100000000000001" customHeight="1">
      <c r="A21" s="63">
        <v>1</v>
      </c>
      <c r="B21" s="64" t="s">
        <v>718</v>
      </c>
      <c r="C21" s="63"/>
      <c r="D21" s="63">
        <v>7</v>
      </c>
      <c r="E21" s="63"/>
    </row>
    <row r="22" spans="1:5" ht="20.100000000000001" customHeight="1">
      <c r="A22" s="63">
        <v>2</v>
      </c>
      <c r="B22" s="64" t="s">
        <v>719</v>
      </c>
      <c r="C22" s="63"/>
      <c r="D22" s="63" t="s">
        <v>720</v>
      </c>
      <c r="E22" s="63"/>
    </row>
    <row r="23" spans="1:5" ht="20.100000000000001" customHeight="1">
      <c r="A23" s="63">
        <v>3</v>
      </c>
      <c r="B23" s="64" t="s">
        <v>721</v>
      </c>
      <c r="C23" s="63"/>
      <c r="D23" s="63" t="s">
        <v>722</v>
      </c>
      <c r="E23" s="63"/>
    </row>
    <row r="24" spans="1:5" ht="20.100000000000001" customHeight="1">
      <c r="A24" s="56"/>
      <c r="B24" s="56"/>
      <c r="C24" s="56"/>
      <c r="D24" s="56"/>
      <c r="E24" s="56"/>
    </row>
  </sheetData>
  <mergeCells count="9">
    <mergeCell ref="A1:E1"/>
    <mergeCell ref="A2:E2"/>
    <mergeCell ref="A3:E3"/>
    <mergeCell ref="A4:E4"/>
    <mergeCell ref="A6:A8"/>
    <mergeCell ref="B6:B8"/>
    <mergeCell ref="C6:C8"/>
    <mergeCell ref="D6:D8"/>
    <mergeCell ref="E6:E8"/>
  </mergeCells>
  <printOptions horizontalCentered="1"/>
  <pageMargins left="0.45" right="0.45" top="0.75" bottom="0.75" header="0.51180555555555496" footer="0.51180555555555496"/>
  <pageSetup paperSize="9" firstPageNumber="0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13A0-D2BA-4146-8F88-09C8C8E5E924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CD17-6262-4B6E-9C7E-4634489DACE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B95B-F75B-408B-8C73-EA00EA408E1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4FF0-27C2-4E04-9073-3828B489CF7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5C72-4FBD-4D41-9EB2-8DC568930D5B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D520-1506-49F0-9D3B-26623157045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1803-BF21-43F7-9F80-6638AD08039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D1D2-FD16-4C98-9CE9-8B059B8C5CB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8131-8EC4-492A-BAE2-6E3A72A67E2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B41E-F8A0-498E-8543-F4D0DDC326E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CD87-9186-43F9-8DB1-112A738DC088}">
  <sheetPr codeName="Sheet3"/>
  <dimension ref="A1:L36"/>
  <sheetViews>
    <sheetView topLeftCell="A13" workbookViewId="0">
      <selection activeCell="I22" sqref="I22"/>
    </sheetView>
  </sheetViews>
  <sheetFormatPr defaultColWidth="9.140625" defaultRowHeight="15.75"/>
  <cols>
    <col min="1" max="1" width="9.140625" style="56" customWidth="1"/>
    <col min="2" max="4" width="15.7109375" style="57" customWidth="1"/>
    <col min="5" max="11" width="9.140625" style="56" customWidth="1"/>
    <col min="12" max="12" width="21.85546875" style="56" customWidth="1"/>
    <col min="13" max="16384" width="9.140625" style="56"/>
  </cols>
  <sheetData>
    <row r="1" spans="1:12" ht="20.100000000000001" customHeight="1">
      <c r="A1" s="66"/>
      <c r="B1" s="67" t="s">
        <v>284</v>
      </c>
      <c r="C1" s="67" t="s">
        <v>27</v>
      </c>
      <c r="D1" s="67" t="s">
        <v>2</v>
      </c>
      <c r="L1" s="56" t="s">
        <v>552</v>
      </c>
    </row>
    <row r="2" spans="1:12" ht="20.100000000000001" customHeight="1">
      <c r="A2" s="66"/>
      <c r="B2" s="67"/>
      <c r="C2" s="67"/>
      <c r="D2" s="67"/>
      <c r="L2" s="56" t="s">
        <v>598</v>
      </c>
    </row>
    <row r="3" spans="1:12" ht="20.100000000000001" customHeight="1">
      <c r="A3" s="67">
        <v>1986</v>
      </c>
      <c r="B3" s="67">
        <v>569</v>
      </c>
      <c r="C3" s="67">
        <v>13</v>
      </c>
      <c r="D3" s="67">
        <v>11</v>
      </c>
      <c r="F3" s="56">
        <v>18</v>
      </c>
      <c r="G3" s="56">
        <v>5</v>
      </c>
      <c r="H3" s="56">
        <v>1</v>
      </c>
      <c r="L3" s="56" t="s">
        <v>321</v>
      </c>
    </row>
    <row r="4" spans="1:12" ht="20.100000000000001" customHeight="1">
      <c r="A4" s="67">
        <v>1987</v>
      </c>
      <c r="B4" s="67">
        <v>2</v>
      </c>
      <c r="C4" s="67"/>
      <c r="D4" s="67">
        <v>2</v>
      </c>
      <c r="F4" s="67">
        <v>569</v>
      </c>
      <c r="G4" s="67">
        <v>13</v>
      </c>
      <c r="H4" s="67">
        <v>11</v>
      </c>
      <c r="L4" s="56" t="s">
        <v>115</v>
      </c>
    </row>
    <row r="5" spans="1:12" ht="20.100000000000001" customHeight="1">
      <c r="A5" s="67">
        <v>1988</v>
      </c>
      <c r="B5" s="67">
        <v>9</v>
      </c>
      <c r="C5" s="67"/>
      <c r="D5" s="67">
        <v>5</v>
      </c>
      <c r="F5" s="56">
        <f>F4-F3</f>
        <v>551</v>
      </c>
      <c r="G5" s="56">
        <f>G4-G3</f>
        <v>8</v>
      </c>
      <c r="H5" s="56">
        <f>H4-H3</f>
        <v>10</v>
      </c>
      <c r="L5" s="56" t="s">
        <v>143</v>
      </c>
    </row>
    <row r="6" spans="1:12" ht="20.100000000000001" customHeight="1">
      <c r="A6" s="67">
        <v>1989</v>
      </c>
      <c r="B6" s="67"/>
      <c r="C6" s="67"/>
      <c r="D6" s="67">
        <v>5</v>
      </c>
      <c r="L6" s="56" t="s">
        <v>172</v>
      </c>
    </row>
    <row r="7" spans="1:12" ht="20.100000000000001" customHeight="1">
      <c r="A7" s="67">
        <v>1990</v>
      </c>
      <c r="B7" s="67"/>
      <c r="C7" s="67"/>
      <c r="D7" s="67">
        <v>1</v>
      </c>
      <c r="L7" s="56" t="s">
        <v>86</v>
      </c>
    </row>
    <row r="8" spans="1:12" ht="20.100000000000001" customHeight="1">
      <c r="A8" s="67">
        <v>1991</v>
      </c>
      <c r="B8" s="67"/>
      <c r="C8" s="67">
        <v>1</v>
      </c>
      <c r="D8" s="67">
        <v>3</v>
      </c>
      <c r="L8" s="56" t="s">
        <v>650</v>
      </c>
    </row>
    <row r="9" spans="1:12" ht="20.100000000000001" customHeight="1">
      <c r="A9" s="67">
        <v>1992</v>
      </c>
      <c r="B9" s="67"/>
      <c r="C9" s="67"/>
      <c r="D9" s="67">
        <v>2</v>
      </c>
      <c r="L9" s="56" t="s">
        <v>666</v>
      </c>
    </row>
    <row r="10" spans="1:12" ht="20.100000000000001" customHeight="1">
      <c r="A10" s="67">
        <v>1993</v>
      </c>
      <c r="B10" s="67"/>
      <c r="C10" s="67"/>
      <c r="D10" s="67"/>
      <c r="L10" s="56" t="s">
        <v>249</v>
      </c>
    </row>
    <row r="11" spans="1:12" ht="20.100000000000001" customHeight="1">
      <c r="A11" s="67">
        <v>1994</v>
      </c>
      <c r="B11" s="67">
        <v>-1</v>
      </c>
      <c r="C11" s="67">
        <v>3</v>
      </c>
      <c r="D11" s="67">
        <v>1</v>
      </c>
      <c r="L11" s="56" t="s">
        <v>508</v>
      </c>
    </row>
    <row r="12" spans="1:12" ht="20.100000000000001" customHeight="1">
      <c r="A12" s="67">
        <v>1995</v>
      </c>
      <c r="B12" s="67">
        <v>-1</v>
      </c>
      <c r="C12" s="67">
        <v>1</v>
      </c>
      <c r="D12" s="67"/>
      <c r="L12" s="56" t="s">
        <v>217</v>
      </c>
    </row>
    <row r="13" spans="1:12" ht="20.100000000000001" customHeight="1">
      <c r="A13" s="67">
        <v>1996</v>
      </c>
      <c r="B13" s="68"/>
      <c r="C13" s="68"/>
      <c r="D13" s="68"/>
      <c r="L13" s="56" t="s">
        <v>620</v>
      </c>
    </row>
    <row r="14" spans="1:12" ht="20.100000000000001" customHeight="1">
      <c r="A14" s="67">
        <v>1997</v>
      </c>
      <c r="B14" s="67"/>
      <c r="C14" s="67"/>
      <c r="D14" s="67"/>
      <c r="L14" s="56" t="s">
        <v>338</v>
      </c>
    </row>
    <row r="15" spans="1:12" ht="20.100000000000001" customHeight="1">
      <c r="A15" s="67">
        <v>1998</v>
      </c>
      <c r="B15" s="67"/>
      <c r="C15" s="67"/>
      <c r="D15" s="67"/>
      <c r="L15" s="56" t="s">
        <v>454</v>
      </c>
    </row>
    <row r="16" spans="1:12" ht="20.100000000000001" customHeight="1">
      <c r="A16" s="67">
        <v>1999</v>
      </c>
      <c r="B16" s="67">
        <v>4</v>
      </c>
      <c r="C16" s="67"/>
      <c r="D16" s="67"/>
      <c r="L16" s="56" t="s">
        <v>285</v>
      </c>
    </row>
    <row r="17" spans="1:12" ht="20.100000000000001" customHeight="1">
      <c r="A17" s="67">
        <v>2000</v>
      </c>
      <c r="B17" s="67">
        <v>-1</v>
      </c>
      <c r="C17" s="67"/>
      <c r="D17" s="67">
        <v>1</v>
      </c>
      <c r="L17" s="56" t="s">
        <v>416</v>
      </c>
    </row>
    <row r="18" spans="1:12" ht="20.100000000000001" customHeight="1">
      <c r="A18" s="67">
        <v>2001</v>
      </c>
      <c r="B18" s="67"/>
      <c r="C18" s="67"/>
      <c r="D18" s="67"/>
      <c r="L18" s="56" t="s">
        <v>398</v>
      </c>
    </row>
    <row r="19" spans="1:12" ht="20.100000000000001" customHeight="1">
      <c r="A19" s="67">
        <v>2002</v>
      </c>
      <c r="B19" s="67"/>
      <c r="C19" s="67">
        <v>2</v>
      </c>
      <c r="D19" s="67">
        <v>1</v>
      </c>
      <c r="L19" s="56" t="s">
        <v>368</v>
      </c>
    </row>
    <row r="20" spans="1:12" ht="20.100000000000001" customHeight="1">
      <c r="A20" s="67">
        <v>2003</v>
      </c>
      <c r="B20" s="67"/>
      <c r="C20" s="67"/>
      <c r="D20" s="67">
        <v>3</v>
      </c>
      <c r="L20" s="56" t="s">
        <v>26</v>
      </c>
    </row>
    <row r="21" spans="1:12" ht="20.100000000000001" customHeight="1">
      <c r="A21" s="67">
        <v>2004</v>
      </c>
      <c r="B21" s="67">
        <v>6</v>
      </c>
      <c r="C21" s="67"/>
      <c r="D21" s="67">
        <v>-6</v>
      </c>
      <c r="L21" s="56" t="s">
        <v>81</v>
      </c>
    </row>
    <row r="22" spans="1:12" ht="20.100000000000001" customHeight="1">
      <c r="A22" s="67">
        <v>2005</v>
      </c>
      <c r="B22" s="67"/>
      <c r="C22" s="67"/>
      <c r="D22" s="67"/>
    </row>
    <row r="23" spans="1:12" ht="20.100000000000001" customHeight="1">
      <c r="A23" s="67">
        <v>2006</v>
      </c>
      <c r="B23" s="67"/>
      <c r="C23" s="67"/>
      <c r="D23" s="67">
        <v>1</v>
      </c>
    </row>
    <row r="24" spans="1:12" ht="20.100000000000001" customHeight="1">
      <c r="A24" s="67">
        <v>2007</v>
      </c>
      <c r="B24" s="67"/>
      <c r="C24" s="67"/>
      <c r="D24" s="67"/>
    </row>
    <row r="25" spans="1:12" ht="20.100000000000001" customHeight="1">
      <c r="A25" s="67">
        <v>2008</v>
      </c>
      <c r="B25" s="67">
        <v>-1</v>
      </c>
      <c r="C25" s="67"/>
      <c r="D25" s="67"/>
    </row>
    <row r="26" spans="1:12" ht="20.100000000000001" customHeight="1">
      <c r="A26" s="67">
        <v>2009</v>
      </c>
      <c r="B26" s="67">
        <v>-1</v>
      </c>
      <c r="C26" s="67">
        <v>2</v>
      </c>
      <c r="D26" s="67"/>
    </row>
    <row r="27" spans="1:12" ht="20.100000000000001" customHeight="1">
      <c r="A27" s="67">
        <v>2010</v>
      </c>
      <c r="B27" s="67"/>
      <c r="C27" s="67"/>
      <c r="D27" s="67"/>
    </row>
    <row r="28" spans="1:12" ht="20.100000000000001" customHeight="1">
      <c r="A28" s="67">
        <v>2011</v>
      </c>
      <c r="B28" s="67"/>
      <c r="C28" s="67"/>
      <c r="D28" s="67"/>
    </row>
    <row r="29" spans="1:12" ht="20.100000000000001" customHeight="1">
      <c r="A29" s="67">
        <v>2012</v>
      </c>
      <c r="B29" s="67"/>
      <c r="C29" s="67">
        <v>2</v>
      </c>
      <c r="D29" s="67">
        <v>-2</v>
      </c>
    </row>
    <row r="30" spans="1:12" ht="20.100000000000001" customHeight="1">
      <c r="A30" s="67">
        <v>2013</v>
      </c>
      <c r="B30" s="67">
        <v>-6</v>
      </c>
      <c r="C30" s="67">
        <v>6</v>
      </c>
      <c r="D30" s="67"/>
    </row>
    <row r="31" spans="1:12" ht="20.100000000000001" customHeight="1">
      <c r="A31" s="67">
        <v>2014</v>
      </c>
      <c r="B31" s="67"/>
      <c r="C31" s="67"/>
      <c r="D31" s="67"/>
    </row>
    <row r="32" spans="1:12" ht="20.100000000000001" customHeight="1">
      <c r="A32" s="67">
        <v>2015</v>
      </c>
      <c r="B32" s="67">
        <v>-2</v>
      </c>
      <c r="C32" s="67"/>
      <c r="D32" s="67"/>
    </row>
    <row r="33" spans="1:4" ht="20.100000000000001" customHeight="1">
      <c r="A33" s="67">
        <v>2016</v>
      </c>
      <c r="B33" s="67"/>
      <c r="C33" s="67"/>
      <c r="D33" s="67"/>
    </row>
    <row r="34" spans="1:4" ht="20.100000000000001" customHeight="1">
      <c r="A34" s="67">
        <v>2017</v>
      </c>
      <c r="B34" s="67">
        <v>-4</v>
      </c>
      <c r="C34" s="67">
        <v>4</v>
      </c>
      <c r="D34" s="67"/>
    </row>
    <row r="35" spans="1:4" ht="20.100000000000001" customHeight="1">
      <c r="A35" s="67">
        <v>2018</v>
      </c>
      <c r="B35" s="67"/>
      <c r="C35" s="67"/>
      <c r="D35" s="67"/>
    </row>
    <row r="36" spans="1:4" ht="20.100000000000001" customHeight="1">
      <c r="A36" s="67">
        <v>2019</v>
      </c>
      <c r="B36" s="67"/>
      <c r="C36" s="67"/>
      <c r="D36" s="67"/>
    </row>
  </sheetData>
  <printOptions horizontalCentered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11D6-A6A1-4FD0-A19A-9071A2D097E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967B-2F10-40E0-BB6D-0692CFE1319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5889-D909-488B-BF4F-09EEC329BD40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FB5E-CF0E-4559-9FF3-F74DFF94158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9FCB-AFCD-4EE2-A4BC-7A7DAC8592B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9996-CCA4-41D8-93F2-E86F41F12D4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4E1F-6419-4FE9-9938-116847D4367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80D7-EC36-4D55-8EF4-8604D2E296F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35D1-6A1C-4343-8F19-FD006F06382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1192-46E8-412B-B7F6-0D4F7F95BE05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1AD2-E0A8-46DC-A3AC-6DD7F9E5AC6F}">
  <sheetPr codeName="Sheet4"/>
  <dimension ref="A1:V180"/>
  <sheetViews>
    <sheetView topLeftCell="A7" zoomScale="115" zoomScaleNormal="115" workbookViewId="0">
      <selection activeCell="J13" sqref="J13"/>
    </sheetView>
  </sheetViews>
  <sheetFormatPr defaultColWidth="9" defaultRowHeight="12.75"/>
  <cols>
    <col min="1" max="1" width="4.28515625" customWidth="1"/>
    <col min="2" max="2" width="19" customWidth="1"/>
    <col min="3" max="10" width="6.28515625" customWidth="1"/>
    <col min="11" max="11" width="6.7109375" customWidth="1"/>
    <col min="12" max="13" width="5.7109375" customWidth="1"/>
    <col min="14" max="14" width="7.140625" customWidth="1"/>
    <col min="15" max="16" width="5.7109375" customWidth="1"/>
    <col min="17" max="17" width="6.7109375" customWidth="1"/>
    <col min="18" max="19" width="5.7109375" customWidth="1"/>
    <col min="20" max="20" width="6.7109375" customWidth="1"/>
    <col min="21" max="22" width="5.7109375" customWidth="1"/>
  </cols>
  <sheetData>
    <row r="1" spans="1:22" ht="20.100000000000001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06" t="s">
        <v>723</v>
      </c>
      <c r="U1" s="206"/>
      <c r="V1" s="206"/>
    </row>
    <row r="2" spans="1:22" ht="20.100000000000001" customHeight="1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</row>
    <row r="3" spans="1:22" ht="20.100000000000001" customHeight="1">
      <c r="A3" s="207" t="s">
        <v>724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</row>
    <row r="4" spans="1:22" ht="20.100000000000001" customHeight="1">
      <c r="A4" s="208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</row>
    <row r="5" spans="1:22" ht="20.100000000000001" customHeight="1">
      <c r="A5" s="209" t="s">
        <v>2</v>
      </c>
      <c r="B5" s="209" t="s">
        <v>725</v>
      </c>
      <c r="C5" s="209" t="s">
        <v>726</v>
      </c>
      <c r="D5" s="209"/>
      <c r="E5" s="209"/>
      <c r="F5" s="209"/>
      <c r="G5" s="209" t="s">
        <v>727</v>
      </c>
      <c r="H5" s="209"/>
      <c r="I5" s="209"/>
      <c r="J5" s="209"/>
      <c r="K5" s="209" t="s">
        <v>728</v>
      </c>
      <c r="L5" s="209"/>
      <c r="M5" s="209"/>
      <c r="N5" s="209" t="s">
        <v>729</v>
      </c>
      <c r="O5" s="209"/>
      <c r="P5" s="209"/>
      <c r="Q5" s="209" t="s">
        <v>730</v>
      </c>
      <c r="R5" s="209"/>
      <c r="S5" s="209"/>
      <c r="T5" s="209" t="s">
        <v>731</v>
      </c>
      <c r="U5" s="209"/>
      <c r="V5" s="209"/>
    </row>
    <row r="6" spans="1:22" ht="20.100000000000001" customHeight="1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</row>
    <row r="7" spans="1:22" ht="20.100000000000001" customHeight="1">
      <c r="A7" s="209"/>
      <c r="B7" s="209"/>
      <c r="C7" s="209" t="s">
        <v>732</v>
      </c>
      <c r="D7" s="209" t="s">
        <v>733</v>
      </c>
      <c r="E7" s="209" t="s">
        <v>734</v>
      </c>
      <c r="F7" s="209" t="s">
        <v>735</v>
      </c>
      <c r="G7" s="209" t="s">
        <v>736</v>
      </c>
      <c r="H7" s="209" t="s">
        <v>737</v>
      </c>
      <c r="I7" s="209" t="s">
        <v>738</v>
      </c>
      <c r="J7" s="210" t="s">
        <v>739</v>
      </c>
      <c r="K7" s="209" t="s">
        <v>740</v>
      </c>
      <c r="L7" s="209" t="s">
        <v>734</v>
      </c>
      <c r="M7" s="210" t="s">
        <v>741</v>
      </c>
      <c r="N7" s="209" t="s">
        <v>742</v>
      </c>
      <c r="O7" s="209" t="s">
        <v>738</v>
      </c>
      <c r="P7" s="210" t="s">
        <v>739</v>
      </c>
      <c r="Q7" s="209" t="s">
        <v>742</v>
      </c>
      <c r="R7" s="209" t="s">
        <v>738</v>
      </c>
      <c r="S7" s="210" t="s">
        <v>739</v>
      </c>
      <c r="T7" s="209" t="s">
        <v>742</v>
      </c>
      <c r="U7" s="209" t="s">
        <v>738</v>
      </c>
      <c r="V7" s="210" t="s">
        <v>739</v>
      </c>
    </row>
    <row r="8" spans="1:22" ht="20.100000000000001" customHeight="1">
      <c r="A8" s="209"/>
      <c r="B8" s="209"/>
      <c r="C8" s="209"/>
      <c r="D8" s="209"/>
      <c r="E8" s="209"/>
      <c r="F8" s="209"/>
      <c r="G8" s="209"/>
      <c r="H8" s="209"/>
      <c r="I8" s="209"/>
      <c r="J8" s="210"/>
      <c r="K8" s="209"/>
      <c r="L8" s="209"/>
      <c r="M8" s="210"/>
      <c r="N8" s="209"/>
      <c r="O8" s="209"/>
      <c r="P8" s="210"/>
      <c r="Q8" s="209"/>
      <c r="R8" s="209"/>
      <c r="S8" s="210"/>
      <c r="T8" s="209"/>
      <c r="U8" s="209"/>
      <c r="V8" s="210"/>
    </row>
    <row r="9" spans="1:22" ht="20.100000000000001" customHeight="1">
      <c r="A9" s="209"/>
      <c r="B9" s="209"/>
      <c r="C9" s="209"/>
      <c r="D9" s="209"/>
      <c r="E9" s="209"/>
      <c r="F9" s="209"/>
      <c r="G9" s="209"/>
      <c r="H9" s="209"/>
      <c r="I9" s="209"/>
      <c r="J9" s="210"/>
      <c r="K9" s="209"/>
      <c r="L9" s="209"/>
      <c r="M9" s="210"/>
      <c r="N9" s="209"/>
      <c r="O9" s="209"/>
      <c r="P9" s="210"/>
      <c r="Q9" s="209"/>
      <c r="R9" s="209"/>
      <c r="S9" s="210"/>
      <c r="T9" s="209"/>
      <c r="U9" s="209"/>
      <c r="V9" s="210"/>
    </row>
    <row r="10" spans="1:22" ht="20.100000000000001" customHeight="1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  <c r="M10" s="71" t="s">
        <v>747</v>
      </c>
      <c r="N10" s="71" t="s">
        <v>748</v>
      </c>
      <c r="O10" s="71" t="s">
        <v>749</v>
      </c>
      <c r="P10" s="71" t="s">
        <v>750</v>
      </c>
      <c r="Q10" s="71" t="s">
        <v>751</v>
      </c>
      <c r="R10" s="71" t="s">
        <v>752</v>
      </c>
      <c r="S10" s="71" t="s">
        <v>753</v>
      </c>
      <c r="T10" s="71" t="s">
        <v>754</v>
      </c>
      <c r="U10" s="71" t="s">
        <v>755</v>
      </c>
      <c r="V10" s="71" t="s">
        <v>756</v>
      </c>
    </row>
    <row r="11" spans="1:22" ht="20.100000000000001" customHeight="1">
      <c r="A11" s="71"/>
      <c r="B11" s="72" t="s">
        <v>757</v>
      </c>
      <c r="C11" s="73">
        <f t="shared" ref="C11:V11" si="0">SUM(C12:C180)</f>
        <v>1296</v>
      </c>
      <c r="D11" s="73">
        <f t="shared" si="0"/>
        <v>37506</v>
      </c>
      <c r="E11" s="73">
        <f t="shared" si="0"/>
        <v>146</v>
      </c>
      <c r="F11" s="73">
        <f t="shared" si="0"/>
        <v>138</v>
      </c>
      <c r="G11" s="73">
        <f t="shared" si="0"/>
        <v>4815</v>
      </c>
      <c r="H11" s="73">
        <f t="shared" si="0"/>
        <v>796</v>
      </c>
      <c r="I11" s="73">
        <f t="shared" si="0"/>
        <v>257</v>
      </c>
      <c r="J11" s="73">
        <f t="shared" si="0"/>
        <v>172</v>
      </c>
      <c r="K11" s="73">
        <f t="shared" si="0"/>
        <v>30602</v>
      </c>
      <c r="L11" s="73">
        <f t="shared" si="0"/>
        <v>137</v>
      </c>
      <c r="M11" s="73">
        <f t="shared" si="0"/>
        <v>132</v>
      </c>
      <c r="N11" s="73">
        <f t="shared" si="0"/>
        <v>108336</v>
      </c>
      <c r="O11" s="73">
        <f t="shared" si="0"/>
        <v>137</v>
      </c>
      <c r="P11" s="73">
        <f t="shared" si="0"/>
        <v>139</v>
      </c>
      <c r="Q11" s="73">
        <f t="shared" si="0"/>
        <v>88390</v>
      </c>
      <c r="R11" s="73">
        <f t="shared" si="0"/>
        <v>138</v>
      </c>
      <c r="S11" s="73">
        <f t="shared" si="0"/>
        <v>138</v>
      </c>
      <c r="T11" s="73">
        <f t="shared" si="0"/>
        <v>42752</v>
      </c>
      <c r="U11" s="73">
        <f t="shared" si="0"/>
        <v>137</v>
      </c>
      <c r="V11" s="73">
        <f t="shared" si="0"/>
        <v>133</v>
      </c>
    </row>
    <row r="12" spans="1:22" ht="20.100000000000001" customHeight="1">
      <c r="A12" s="70"/>
      <c r="B12" s="72" t="s">
        <v>26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20.100000000000001" customHeight="1">
      <c r="A13" s="74">
        <v>1</v>
      </c>
      <c r="B13" s="75" t="s">
        <v>41</v>
      </c>
      <c r="C13" s="76">
        <v>10</v>
      </c>
      <c r="D13" s="76">
        <v>297</v>
      </c>
      <c r="E13" s="76">
        <v>1</v>
      </c>
      <c r="F13" s="76">
        <v>1</v>
      </c>
      <c r="G13" s="76">
        <v>37</v>
      </c>
      <c r="H13" s="76">
        <v>6</v>
      </c>
      <c r="I13" s="76">
        <v>1</v>
      </c>
      <c r="J13" s="76">
        <v>1</v>
      </c>
      <c r="K13" s="76">
        <v>210</v>
      </c>
      <c r="L13" s="76">
        <v>1</v>
      </c>
      <c r="M13" s="76">
        <v>1</v>
      </c>
      <c r="N13" s="76">
        <v>1085</v>
      </c>
      <c r="O13" s="76">
        <v>1</v>
      </c>
      <c r="P13" s="76">
        <v>1</v>
      </c>
      <c r="Q13" s="76">
        <v>395</v>
      </c>
      <c r="R13" s="76">
        <v>1</v>
      </c>
      <c r="S13" s="76">
        <v>0</v>
      </c>
      <c r="T13" s="76">
        <v>503</v>
      </c>
      <c r="U13" s="76">
        <v>1</v>
      </c>
      <c r="V13" s="76">
        <v>1</v>
      </c>
    </row>
    <row r="14" spans="1:22" ht="20.100000000000001" customHeight="1">
      <c r="A14" s="74">
        <v>2</v>
      </c>
      <c r="B14" s="75" t="s">
        <v>42</v>
      </c>
      <c r="C14" s="76">
        <v>10</v>
      </c>
      <c r="D14" s="76">
        <v>362</v>
      </c>
      <c r="E14" s="76">
        <v>1</v>
      </c>
      <c r="F14" s="76">
        <v>1</v>
      </c>
      <c r="G14" s="76">
        <v>33</v>
      </c>
      <c r="H14" s="76">
        <v>7</v>
      </c>
      <c r="I14" s="76">
        <v>1</v>
      </c>
      <c r="J14" s="76">
        <v>1</v>
      </c>
      <c r="K14" s="76">
        <v>258</v>
      </c>
      <c r="L14" s="76">
        <v>1</v>
      </c>
      <c r="M14" s="76">
        <v>1</v>
      </c>
      <c r="N14" s="76">
        <v>938</v>
      </c>
      <c r="O14" s="76">
        <v>1</v>
      </c>
      <c r="P14" s="76">
        <v>1</v>
      </c>
      <c r="Q14" s="76">
        <v>660</v>
      </c>
      <c r="R14" s="76">
        <v>1</v>
      </c>
      <c r="S14" s="76">
        <v>1</v>
      </c>
      <c r="T14" s="76">
        <v>325</v>
      </c>
      <c r="U14" s="76">
        <v>1</v>
      </c>
      <c r="V14" s="76">
        <v>1</v>
      </c>
    </row>
    <row r="15" spans="1:22" ht="20.100000000000001" customHeight="1">
      <c r="A15" s="74">
        <v>3</v>
      </c>
      <c r="B15" s="75" t="s">
        <v>53</v>
      </c>
      <c r="C15" s="76">
        <v>9</v>
      </c>
      <c r="D15" s="76">
        <v>195</v>
      </c>
      <c r="E15" s="76">
        <v>1</v>
      </c>
      <c r="F15" s="76">
        <v>1</v>
      </c>
      <c r="G15" s="76">
        <v>35</v>
      </c>
      <c r="H15" s="76">
        <v>5</v>
      </c>
      <c r="I15" s="76">
        <v>1</v>
      </c>
      <c r="J15" s="76">
        <v>1</v>
      </c>
      <c r="K15" s="76">
        <v>630</v>
      </c>
      <c r="L15" s="76">
        <v>1</v>
      </c>
      <c r="M15" s="76">
        <v>1</v>
      </c>
      <c r="N15" s="76">
        <v>750</v>
      </c>
      <c r="O15" s="76">
        <v>1</v>
      </c>
      <c r="P15" s="76">
        <v>1</v>
      </c>
      <c r="Q15" s="76">
        <v>580</v>
      </c>
      <c r="R15" s="76">
        <v>1</v>
      </c>
      <c r="S15" s="76">
        <v>0</v>
      </c>
      <c r="T15" s="76">
        <v>231</v>
      </c>
      <c r="U15" s="76">
        <v>1</v>
      </c>
      <c r="V15" s="76">
        <v>1</v>
      </c>
    </row>
    <row r="16" spans="1:22" ht="20.100000000000001" customHeight="1">
      <c r="A16" s="74">
        <v>4</v>
      </c>
      <c r="B16" s="75" t="s">
        <v>54</v>
      </c>
      <c r="C16" s="76">
        <v>8</v>
      </c>
      <c r="D16" s="76">
        <v>183</v>
      </c>
      <c r="E16" s="76">
        <v>1</v>
      </c>
      <c r="F16" s="76">
        <v>1</v>
      </c>
      <c r="G16" s="76">
        <v>31</v>
      </c>
      <c r="H16" s="76">
        <v>4</v>
      </c>
      <c r="I16" s="76">
        <v>0</v>
      </c>
      <c r="J16" s="76">
        <v>1</v>
      </c>
      <c r="K16" s="76">
        <v>380</v>
      </c>
      <c r="L16" s="76">
        <v>1</v>
      </c>
      <c r="M16" s="76">
        <v>1</v>
      </c>
      <c r="N16" s="76">
        <v>875</v>
      </c>
      <c r="O16" s="76">
        <v>0</v>
      </c>
      <c r="P16" s="76">
        <v>1</v>
      </c>
      <c r="Q16" s="76">
        <v>598</v>
      </c>
      <c r="R16" s="76">
        <v>1</v>
      </c>
      <c r="S16" s="76">
        <v>1</v>
      </c>
      <c r="T16" s="76">
        <v>230</v>
      </c>
      <c r="U16" s="76">
        <v>1</v>
      </c>
      <c r="V16" s="76">
        <v>0</v>
      </c>
    </row>
    <row r="17" spans="1:22" ht="20.100000000000001" customHeight="1">
      <c r="A17" s="74">
        <v>5</v>
      </c>
      <c r="B17" s="75" t="s">
        <v>57</v>
      </c>
      <c r="C17" s="76">
        <v>7</v>
      </c>
      <c r="D17" s="76">
        <v>219</v>
      </c>
      <c r="E17" s="76">
        <v>1</v>
      </c>
      <c r="F17" s="76">
        <v>1</v>
      </c>
      <c r="G17" s="76">
        <v>36</v>
      </c>
      <c r="H17" s="76">
        <v>4</v>
      </c>
      <c r="I17" s="76">
        <v>0</v>
      </c>
      <c r="J17" s="76">
        <v>1</v>
      </c>
      <c r="K17" s="76">
        <v>550</v>
      </c>
      <c r="L17" s="76">
        <v>1</v>
      </c>
      <c r="M17" s="76">
        <v>1</v>
      </c>
      <c r="N17" s="76">
        <v>635</v>
      </c>
      <c r="O17" s="76">
        <v>1</v>
      </c>
      <c r="P17" s="76">
        <v>1</v>
      </c>
      <c r="Q17" s="76">
        <v>730</v>
      </c>
      <c r="R17" s="76">
        <v>1</v>
      </c>
      <c r="S17" s="76">
        <v>0</v>
      </c>
      <c r="T17" s="76">
        <v>180</v>
      </c>
      <c r="U17" s="76">
        <v>1</v>
      </c>
      <c r="V17" s="76">
        <v>1</v>
      </c>
    </row>
    <row r="18" spans="1:22" ht="20.100000000000001" customHeight="1">
      <c r="A18" s="74">
        <v>6</v>
      </c>
      <c r="B18" s="75" t="s">
        <v>60</v>
      </c>
      <c r="C18" s="77">
        <v>8</v>
      </c>
      <c r="D18" s="77">
        <v>208</v>
      </c>
      <c r="E18" s="77">
        <v>1</v>
      </c>
      <c r="F18" s="77">
        <v>1</v>
      </c>
      <c r="G18" s="77">
        <v>53</v>
      </c>
      <c r="H18" s="77">
        <v>5</v>
      </c>
      <c r="I18" s="77">
        <v>1</v>
      </c>
      <c r="J18" s="77">
        <v>1</v>
      </c>
      <c r="K18" s="77">
        <v>350</v>
      </c>
      <c r="L18" s="77">
        <v>1</v>
      </c>
      <c r="M18" s="77">
        <v>1</v>
      </c>
      <c r="N18" s="77">
        <v>786</v>
      </c>
      <c r="O18" s="77">
        <v>1</v>
      </c>
      <c r="P18" s="77">
        <v>1</v>
      </c>
      <c r="Q18" s="77">
        <v>800</v>
      </c>
      <c r="R18" s="77">
        <v>1</v>
      </c>
      <c r="S18" s="77">
        <v>1</v>
      </c>
      <c r="T18" s="77">
        <v>306</v>
      </c>
      <c r="U18" s="77">
        <v>1</v>
      </c>
      <c r="V18" s="77">
        <v>1</v>
      </c>
    </row>
    <row r="19" spans="1:22" ht="20.100000000000001" customHeight="1">
      <c r="A19" s="70"/>
      <c r="B19" s="72" t="s">
        <v>81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pans="1:22" ht="20.100000000000001" customHeight="1">
      <c r="A20" s="74">
        <v>1</v>
      </c>
      <c r="B20" s="75" t="s">
        <v>39</v>
      </c>
      <c r="C20" s="79">
        <v>13</v>
      </c>
      <c r="D20" s="79">
        <v>439</v>
      </c>
      <c r="E20" s="79">
        <v>1</v>
      </c>
      <c r="F20" s="79">
        <v>1</v>
      </c>
      <c r="G20" s="79">
        <v>11</v>
      </c>
      <c r="H20" s="79">
        <v>8</v>
      </c>
      <c r="I20" s="79">
        <v>1</v>
      </c>
      <c r="J20" s="79">
        <v>1</v>
      </c>
      <c r="K20" s="79">
        <v>2100</v>
      </c>
      <c r="L20" s="79">
        <v>1</v>
      </c>
      <c r="M20" s="79">
        <v>1</v>
      </c>
      <c r="N20" s="79">
        <v>2529</v>
      </c>
      <c r="O20" s="79">
        <v>1</v>
      </c>
      <c r="P20" s="79">
        <v>1</v>
      </c>
      <c r="Q20" s="79">
        <v>383</v>
      </c>
      <c r="R20" s="79">
        <v>1</v>
      </c>
      <c r="S20" s="79">
        <v>1</v>
      </c>
      <c r="T20" s="79">
        <v>426</v>
      </c>
      <c r="U20" s="79">
        <v>1</v>
      </c>
      <c r="V20" s="79">
        <v>0</v>
      </c>
    </row>
    <row r="21" spans="1:22" ht="20.100000000000001" customHeight="1">
      <c r="A21" s="74">
        <v>2</v>
      </c>
      <c r="B21" s="75" t="s">
        <v>84</v>
      </c>
      <c r="C21" s="79">
        <v>7</v>
      </c>
      <c r="D21" s="79">
        <v>163</v>
      </c>
      <c r="E21" s="79">
        <v>1</v>
      </c>
      <c r="F21" s="79">
        <v>1</v>
      </c>
      <c r="G21" s="79">
        <v>31</v>
      </c>
      <c r="H21" s="79">
        <v>4</v>
      </c>
      <c r="I21" s="79">
        <v>1</v>
      </c>
      <c r="J21" s="79">
        <v>1</v>
      </c>
      <c r="K21" s="79">
        <v>40</v>
      </c>
      <c r="L21" s="79">
        <v>1</v>
      </c>
      <c r="M21" s="79">
        <v>1</v>
      </c>
      <c r="N21" s="79">
        <v>665</v>
      </c>
      <c r="O21" s="79">
        <v>1</v>
      </c>
      <c r="P21" s="79">
        <v>1</v>
      </c>
      <c r="Q21" s="79">
        <v>515</v>
      </c>
      <c r="R21" s="79">
        <v>1</v>
      </c>
      <c r="S21" s="79">
        <v>1</v>
      </c>
      <c r="T21" s="79">
        <v>165</v>
      </c>
      <c r="U21" s="79">
        <v>1</v>
      </c>
      <c r="V21" s="79">
        <v>1</v>
      </c>
    </row>
    <row r="22" spans="1:22" ht="20.100000000000001" customHeight="1">
      <c r="A22" s="70"/>
      <c r="B22" s="72" t="s">
        <v>86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pans="1:22" ht="20.100000000000001" customHeight="1">
      <c r="A23" s="74">
        <v>1</v>
      </c>
      <c r="B23" s="80" t="s">
        <v>87</v>
      </c>
      <c r="C23" s="81">
        <v>10</v>
      </c>
      <c r="D23" s="81">
        <v>279</v>
      </c>
      <c r="E23" s="81">
        <v>1</v>
      </c>
      <c r="F23" s="81">
        <v>1</v>
      </c>
      <c r="G23" s="81">
        <v>13</v>
      </c>
      <c r="H23" s="81">
        <v>5</v>
      </c>
      <c r="I23" s="81">
        <v>1</v>
      </c>
      <c r="J23" s="81">
        <v>1</v>
      </c>
      <c r="K23" s="81">
        <v>75</v>
      </c>
      <c r="L23" s="81">
        <v>1</v>
      </c>
      <c r="M23" s="81">
        <v>1</v>
      </c>
      <c r="N23" s="81">
        <v>956</v>
      </c>
      <c r="O23" s="81">
        <v>1</v>
      </c>
      <c r="P23" s="81">
        <v>0</v>
      </c>
      <c r="Q23" s="81">
        <v>600</v>
      </c>
      <c r="R23" s="81">
        <v>1</v>
      </c>
      <c r="S23" s="81">
        <v>1</v>
      </c>
      <c r="T23" s="81">
        <v>358</v>
      </c>
      <c r="U23" s="81">
        <v>1</v>
      </c>
      <c r="V23" s="81">
        <v>0</v>
      </c>
    </row>
    <row r="24" spans="1:22" ht="20.100000000000001" customHeight="1">
      <c r="A24" s="74">
        <v>2</v>
      </c>
      <c r="B24" s="80" t="s">
        <v>88</v>
      </c>
      <c r="C24" s="81">
        <v>11</v>
      </c>
      <c r="D24" s="81">
        <v>252</v>
      </c>
      <c r="E24" s="81">
        <v>1</v>
      </c>
      <c r="F24" s="81">
        <v>1</v>
      </c>
      <c r="G24" s="81">
        <v>37</v>
      </c>
      <c r="H24" s="81">
        <v>5</v>
      </c>
      <c r="I24" s="81">
        <v>1</v>
      </c>
      <c r="J24" s="81">
        <v>1</v>
      </c>
      <c r="K24" s="81">
        <v>110</v>
      </c>
      <c r="L24" s="81">
        <v>0</v>
      </c>
      <c r="M24" s="81">
        <v>1</v>
      </c>
      <c r="N24" s="82">
        <v>1163</v>
      </c>
      <c r="O24" s="81">
        <v>1</v>
      </c>
      <c r="P24" s="81">
        <v>1</v>
      </c>
      <c r="Q24" s="82">
        <v>4550</v>
      </c>
      <c r="R24" s="81">
        <v>1</v>
      </c>
      <c r="S24" s="81">
        <v>1</v>
      </c>
      <c r="T24" s="81">
        <v>270</v>
      </c>
      <c r="U24" s="81">
        <v>1</v>
      </c>
      <c r="V24" s="81">
        <v>0</v>
      </c>
    </row>
    <row r="25" spans="1:22" ht="20.100000000000001" customHeight="1">
      <c r="A25" s="74">
        <v>3</v>
      </c>
      <c r="B25" s="80" t="s">
        <v>89</v>
      </c>
      <c r="C25" s="81">
        <v>9</v>
      </c>
      <c r="D25" s="81">
        <v>225</v>
      </c>
      <c r="E25" s="81">
        <v>1</v>
      </c>
      <c r="F25" s="81">
        <v>1</v>
      </c>
      <c r="G25" s="81">
        <v>31</v>
      </c>
      <c r="H25" s="81">
        <v>4</v>
      </c>
      <c r="I25" s="81">
        <v>1</v>
      </c>
      <c r="J25" s="81">
        <v>1</v>
      </c>
      <c r="K25" s="81">
        <v>106</v>
      </c>
      <c r="L25" s="81">
        <v>0</v>
      </c>
      <c r="M25" s="81">
        <v>1</v>
      </c>
      <c r="N25" s="81">
        <v>889</v>
      </c>
      <c r="O25" s="81">
        <v>1</v>
      </c>
      <c r="P25" s="81">
        <v>1</v>
      </c>
      <c r="Q25" s="81">
        <v>586</v>
      </c>
      <c r="R25" s="81">
        <v>1</v>
      </c>
      <c r="S25" s="81">
        <v>1</v>
      </c>
      <c r="T25" s="81">
        <v>226</v>
      </c>
      <c r="U25" s="81">
        <v>1</v>
      </c>
      <c r="V25" s="81">
        <v>0</v>
      </c>
    </row>
    <row r="26" spans="1:22" ht="20.100000000000001" customHeight="1">
      <c r="A26" s="74">
        <v>4</v>
      </c>
      <c r="B26" s="80" t="s">
        <v>90</v>
      </c>
      <c r="C26" s="81">
        <v>10</v>
      </c>
      <c r="D26" s="81">
        <v>251</v>
      </c>
      <c r="E26" s="81">
        <v>1</v>
      </c>
      <c r="F26" s="81">
        <v>1</v>
      </c>
      <c r="G26" s="81">
        <v>35</v>
      </c>
      <c r="H26" s="81">
        <v>6</v>
      </c>
      <c r="I26" s="81">
        <v>1</v>
      </c>
      <c r="J26" s="81">
        <v>1</v>
      </c>
      <c r="K26" s="81">
        <v>65</v>
      </c>
      <c r="L26" s="81">
        <v>1</v>
      </c>
      <c r="M26" s="81">
        <v>0</v>
      </c>
      <c r="N26" s="81">
        <v>620</v>
      </c>
      <c r="O26" s="81">
        <v>1</v>
      </c>
      <c r="P26" s="81">
        <v>1</v>
      </c>
      <c r="Q26" s="81">
        <v>611</v>
      </c>
      <c r="R26" s="81">
        <v>1</v>
      </c>
      <c r="S26" s="81">
        <v>1</v>
      </c>
      <c r="T26" s="81">
        <v>300</v>
      </c>
      <c r="U26" s="81">
        <v>1</v>
      </c>
      <c r="V26" s="81">
        <v>0</v>
      </c>
    </row>
    <row r="27" spans="1:22" ht="20.100000000000001" customHeight="1">
      <c r="A27" s="74">
        <v>5</v>
      </c>
      <c r="B27" s="80" t="s">
        <v>94</v>
      </c>
      <c r="C27" s="81">
        <v>9</v>
      </c>
      <c r="D27" s="81">
        <v>393</v>
      </c>
      <c r="E27" s="81">
        <v>1</v>
      </c>
      <c r="F27" s="81">
        <v>1</v>
      </c>
      <c r="G27" s="81">
        <v>31</v>
      </c>
      <c r="H27" s="81">
        <v>5</v>
      </c>
      <c r="I27" s="81">
        <v>1</v>
      </c>
      <c r="J27" s="81">
        <v>1</v>
      </c>
      <c r="K27" s="81">
        <v>65</v>
      </c>
      <c r="L27" s="81">
        <v>1</v>
      </c>
      <c r="M27" s="81">
        <v>1</v>
      </c>
      <c r="N27" s="81">
        <v>586</v>
      </c>
      <c r="O27" s="81">
        <v>1</v>
      </c>
      <c r="P27" s="81">
        <v>0</v>
      </c>
      <c r="Q27" s="81">
        <v>300</v>
      </c>
      <c r="R27" s="81">
        <v>1</v>
      </c>
      <c r="S27" s="81">
        <v>1</v>
      </c>
      <c r="T27" s="81">
        <v>268</v>
      </c>
      <c r="U27" s="81">
        <v>1</v>
      </c>
      <c r="V27" s="81">
        <v>0</v>
      </c>
    </row>
    <row r="28" spans="1:22" ht="20.100000000000001" customHeight="1">
      <c r="A28" s="70"/>
      <c r="B28" s="72" t="s">
        <v>115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</row>
    <row r="29" spans="1:22" ht="20.100000000000001" customHeight="1">
      <c r="A29" s="74">
        <v>1</v>
      </c>
      <c r="B29" s="75" t="s">
        <v>122</v>
      </c>
      <c r="C29" s="79">
        <v>7</v>
      </c>
      <c r="D29" s="79">
        <v>187</v>
      </c>
      <c r="E29" s="79">
        <v>0</v>
      </c>
      <c r="F29" s="79">
        <v>1</v>
      </c>
      <c r="G29" s="79">
        <v>33</v>
      </c>
      <c r="H29" s="79">
        <v>3</v>
      </c>
      <c r="I29" s="79">
        <v>0</v>
      </c>
      <c r="J29" s="79">
        <v>1</v>
      </c>
      <c r="K29" s="79">
        <v>84</v>
      </c>
      <c r="L29" s="79">
        <v>1</v>
      </c>
      <c r="M29" s="79">
        <v>1</v>
      </c>
      <c r="N29" s="79">
        <v>875</v>
      </c>
      <c r="O29" s="79">
        <v>1</v>
      </c>
      <c r="P29" s="79">
        <v>1</v>
      </c>
      <c r="Q29" s="79">
        <v>1009</v>
      </c>
      <c r="R29" s="79">
        <v>1</v>
      </c>
      <c r="S29" s="79">
        <v>1</v>
      </c>
      <c r="T29" s="79">
        <v>267</v>
      </c>
      <c r="U29" s="79">
        <v>1</v>
      </c>
      <c r="V29" s="79">
        <v>1</v>
      </c>
    </row>
    <row r="30" spans="1:22" ht="20.100000000000001" customHeight="1">
      <c r="A30" s="74">
        <v>2</v>
      </c>
      <c r="B30" s="75" t="s">
        <v>124</v>
      </c>
      <c r="C30" s="79">
        <v>7</v>
      </c>
      <c r="D30" s="79">
        <v>168</v>
      </c>
      <c r="E30" s="79">
        <v>1</v>
      </c>
      <c r="F30" s="79">
        <v>1</v>
      </c>
      <c r="G30" s="79">
        <v>33</v>
      </c>
      <c r="H30" s="79">
        <v>4</v>
      </c>
      <c r="I30" s="79">
        <v>1</v>
      </c>
      <c r="J30" s="79">
        <v>2</v>
      </c>
      <c r="K30" s="79">
        <v>65</v>
      </c>
      <c r="L30" s="79">
        <v>1</v>
      </c>
      <c r="M30" s="79">
        <v>1</v>
      </c>
      <c r="N30" s="79">
        <v>472</v>
      </c>
      <c r="O30" s="79">
        <v>1</v>
      </c>
      <c r="P30" s="79">
        <v>1</v>
      </c>
      <c r="Q30" s="79">
        <v>396</v>
      </c>
      <c r="R30" s="79">
        <v>1</v>
      </c>
      <c r="S30" s="79">
        <v>1</v>
      </c>
      <c r="T30" s="79">
        <v>186</v>
      </c>
      <c r="U30" s="79">
        <v>1</v>
      </c>
      <c r="V30" s="79">
        <v>1</v>
      </c>
    </row>
    <row r="31" spans="1:22" ht="20.100000000000001" customHeight="1">
      <c r="A31" s="74">
        <v>3</v>
      </c>
      <c r="B31" s="75" t="s">
        <v>125</v>
      </c>
      <c r="C31" s="79">
        <v>11</v>
      </c>
      <c r="D31" s="79">
        <v>213</v>
      </c>
      <c r="E31" s="79">
        <v>1</v>
      </c>
      <c r="F31" s="79">
        <v>1</v>
      </c>
      <c r="G31" s="79">
        <v>41</v>
      </c>
      <c r="H31" s="79">
        <v>7</v>
      </c>
      <c r="I31" s="79">
        <v>1</v>
      </c>
      <c r="J31" s="79">
        <v>2</v>
      </c>
      <c r="K31" s="79">
        <v>85</v>
      </c>
      <c r="L31" s="79">
        <v>1</v>
      </c>
      <c r="M31" s="79">
        <v>1</v>
      </c>
      <c r="N31" s="79">
        <v>855</v>
      </c>
      <c r="O31" s="79">
        <v>0</v>
      </c>
      <c r="P31" s="79">
        <v>1</v>
      </c>
      <c r="Q31" s="79">
        <v>390</v>
      </c>
      <c r="R31" s="79">
        <v>1</v>
      </c>
      <c r="S31" s="79">
        <v>1</v>
      </c>
      <c r="T31" s="79">
        <v>298</v>
      </c>
      <c r="U31" s="79">
        <v>1</v>
      </c>
      <c r="V31" s="79">
        <v>1</v>
      </c>
    </row>
    <row r="32" spans="1:22" ht="20.100000000000001" customHeight="1">
      <c r="A32" s="74">
        <v>4</v>
      </c>
      <c r="B32" s="75" t="s">
        <v>126</v>
      </c>
      <c r="C32" s="79">
        <v>7</v>
      </c>
      <c r="D32" s="79">
        <v>163</v>
      </c>
      <c r="E32" s="79">
        <v>1</v>
      </c>
      <c r="F32" s="79">
        <v>1</v>
      </c>
      <c r="G32" s="79">
        <v>35</v>
      </c>
      <c r="H32" s="79">
        <v>3</v>
      </c>
      <c r="I32" s="79">
        <v>1</v>
      </c>
      <c r="J32" s="79">
        <v>2</v>
      </c>
      <c r="K32" s="79">
        <v>35</v>
      </c>
      <c r="L32" s="79">
        <v>1</v>
      </c>
      <c r="M32" s="79">
        <v>0</v>
      </c>
      <c r="N32" s="79">
        <v>428</v>
      </c>
      <c r="O32" s="79">
        <v>1</v>
      </c>
      <c r="P32" s="79">
        <v>1</v>
      </c>
      <c r="Q32" s="79">
        <v>506</v>
      </c>
      <c r="R32" s="79">
        <v>1</v>
      </c>
      <c r="S32" s="79">
        <v>1</v>
      </c>
      <c r="T32" s="79">
        <v>176</v>
      </c>
      <c r="U32" s="79">
        <v>1</v>
      </c>
      <c r="V32" s="79">
        <v>1</v>
      </c>
    </row>
    <row r="33" spans="1:22" ht="20.100000000000001" customHeight="1">
      <c r="A33" s="74">
        <v>5</v>
      </c>
      <c r="B33" s="75" t="s">
        <v>128</v>
      </c>
      <c r="C33" s="79">
        <v>6</v>
      </c>
      <c r="D33" s="79">
        <v>120</v>
      </c>
      <c r="E33" s="79">
        <v>1</v>
      </c>
      <c r="F33" s="79">
        <v>1</v>
      </c>
      <c r="G33" s="79">
        <v>31</v>
      </c>
      <c r="H33" s="79">
        <v>3</v>
      </c>
      <c r="I33" s="79">
        <v>1</v>
      </c>
      <c r="J33" s="79">
        <v>2</v>
      </c>
      <c r="K33" s="79">
        <v>62</v>
      </c>
      <c r="L33" s="79">
        <v>1</v>
      </c>
      <c r="M33" s="79">
        <v>1</v>
      </c>
      <c r="N33" s="79">
        <v>483</v>
      </c>
      <c r="O33" s="79">
        <v>1</v>
      </c>
      <c r="P33" s="79">
        <v>1</v>
      </c>
      <c r="Q33" s="79">
        <v>460</v>
      </c>
      <c r="R33" s="79">
        <v>1</v>
      </c>
      <c r="S33" s="79">
        <v>1</v>
      </c>
      <c r="T33" s="79">
        <v>149</v>
      </c>
      <c r="U33" s="79">
        <v>1</v>
      </c>
      <c r="V33" s="79">
        <v>1</v>
      </c>
    </row>
    <row r="34" spans="1:22" ht="20.100000000000001" customHeight="1">
      <c r="A34" s="74">
        <v>6</v>
      </c>
      <c r="B34" s="75" t="s">
        <v>130</v>
      </c>
      <c r="C34" s="79">
        <v>8</v>
      </c>
      <c r="D34" s="79">
        <v>225</v>
      </c>
      <c r="E34" s="79">
        <v>1</v>
      </c>
      <c r="F34" s="79">
        <v>1</v>
      </c>
      <c r="G34" s="79">
        <v>33</v>
      </c>
      <c r="H34" s="79">
        <v>4</v>
      </c>
      <c r="I34" s="79">
        <v>1</v>
      </c>
      <c r="J34" s="79">
        <v>2</v>
      </c>
      <c r="K34" s="79">
        <v>39</v>
      </c>
      <c r="L34" s="79">
        <v>1</v>
      </c>
      <c r="M34" s="79">
        <v>1</v>
      </c>
      <c r="N34" s="79">
        <v>485</v>
      </c>
      <c r="O34" s="79">
        <v>1</v>
      </c>
      <c r="P34" s="79">
        <v>1</v>
      </c>
      <c r="Q34" s="79">
        <v>457</v>
      </c>
      <c r="R34" s="79">
        <v>1</v>
      </c>
      <c r="S34" s="79">
        <v>1</v>
      </c>
      <c r="T34" s="79">
        <v>138</v>
      </c>
      <c r="U34" s="79">
        <v>1</v>
      </c>
      <c r="V34" s="79">
        <v>1</v>
      </c>
    </row>
    <row r="35" spans="1:22" ht="20.100000000000001" customHeight="1">
      <c r="A35" s="74">
        <v>7</v>
      </c>
      <c r="B35" s="75" t="s">
        <v>134</v>
      </c>
      <c r="C35" s="79">
        <v>12</v>
      </c>
      <c r="D35" s="79">
        <v>252</v>
      </c>
      <c r="E35" s="79">
        <v>1</v>
      </c>
      <c r="F35" s="79">
        <v>1</v>
      </c>
      <c r="G35" s="79">
        <v>39</v>
      </c>
      <c r="H35" s="79">
        <v>8</v>
      </c>
      <c r="I35" s="79">
        <v>1</v>
      </c>
      <c r="J35" s="79">
        <v>1</v>
      </c>
      <c r="K35" s="79">
        <v>140</v>
      </c>
      <c r="L35" s="79">
        <v>1</v>
      </c>
      <c r="M35" s="79">
        <v>1</v>
      </c>
      <c r="N35" s="79">
        <v>768</v>
      </c>
      <c r="O35" s="79">
        <v>1</v>
      </c>
      <c r="P35" s="79">
        <v>1</v>
      </c>
      <c r="Q35" s="79">
        <v>350</v>
      </c>
      <c r="R35" s="79">
        <v>1</v>
      </c>
      <c r="S35" s="79">
        <v>1</v>
      </c>
      <c r="T35" s="79">
        <v>219</v>
      </c>
      <c r="U35" s="79">
        <v>1</v>
      </c>
      <c r="V35" s="79">
        <v>1</v>
      </c>
    </row>
    <row r="36" spans="1:22" ht="20.100000000000001" customHeight="1">
      <c r="A36" s="74">
        <v>8</v>
      </c>
      <c r="B36" s="75" t="s">
        <v>135</v>
      </c>
      <c r="C36" s="79">
        <v>7</v>
      </c>
      <c r="D36" s="79">
        <v>240</v>
      </c>
      <c r="E36" s="79">
        <v>1</v>
      </c>
      <c r="F36" s="79">
        <v>1</v>
      </c>
      <c r="G36" s="79">
        <v>30</v>
      </c>
      <c r="H36" s="79">
        <v>3</v>
      </c>
      <c r="I36" s="79">
        <v>1</v>
      </c>
      <c r="J36" s="79">
        <v>2</v>
      </c>
      <c r="K36" s="79">
        <v>265</v>
      </c>
      <c r="L36" s="79">
        <v>1</v>
      </c>
      <c r="M36" s="79">
        <v>0</v>
      </c>
      <c r="N36" s="79">
        <v>465</v>
      </c>
      <c r="O36" s="79">
        <v>1</v>
      </c>
      <c r="P36" s="79">
        <v>1</v>
      </c>
      <c r="Q36" s="79">
        <v>592</v>
      </c>
      <c r="R36" s="79">
        <v>0</v>
      </c>
      <c r="S36" s="79">
        <v>1</v>
      </c>
      <c r="T36" s="79">
        <v>237</v>
      </c>
      <c r="U36" s="79">
        <v>1</v>
      </c>
      <c r="V36" s="79">
        <v>1</v>
      </c>
    </row>
    <row r="37" spans="1:22" ht="20.100000000000001" customHeight="1">
      <c r="A37" s="74">
        <v>9</v>
      </c>
      <c r="B37" s="75" t="s">
        <v>136</v>
      </c>
      <c r="C37" s="79">
        <v>8</v>
      </c>
      <c r="D37" s="79">
        <v>163</v>
      </c>
      <c r="E37" s="79">
        <v>1</v>
      </c>
      <c r="F37" s="79">
        <v>1</v>
      </c>
      <c r="G37" s="79">
        <v>34</v>
      </c>
      <c r="H37" s="79">
        <v>4</v>
      </c>
      <c r="I37" s="79">
        <v>1</v>
      </c>
      <c r="J37" s="79">
        <v>2</v>
      </c>
      <c r="K37" s="79">
        <v>160</v>
      </c>
      <c r="L37" s="79">
        <v>1</v>
      </c>
      <c r="M37" s="79">
        <v>0</v>
      </c>
      <c r="N37" s="79">
        <v>445</v>
      </c>
      <c r="O37" s="79">
        <v>1</v>
      </c>
      <c r="P37" s="79">
        <v>1</v>
      </c>
      <c r="Q37" s="79">
        <v>430</v>
      </c>
      <c r="R37" s="79">
        <v>1</v>
      </c>
      <c r="S37" s="79">
        <v>1</v>
      </c>
      <c r="T37" s="79">
        <v>233</v>
      </c>
      <c r="U37" s="79">
        <v>1</v>
      </c>
      <c r="V37" s="79">
        <v>0</v>
      </c>
    </row>
    <row r="38" spans="1:22" ht="20.100000000000001" customHeight="1">
      <c r="A38" s="74">
        <v>10</v>
      </c>
      <c r="B38" s="75" t="s">
        <v>137</v>
      </c>
      <c r="C38" s="79">
        <v>11</v>
      </c>
      <c r="D38" s="79">
        <v>595</v>
      </c>
      <c r="E38" s="79">
        <v>1</v>
      </c>
      <c r="F38" s="79">
        <v>1</v>
      </c>
      <c r="G38" s="79">
        <v>35</v>
      </c>
      <c r="H38" s="79">
        <v>6</v>
      </c>
      <c r="I38" s="79">
        <v>1</v>
      </c>
      <c r="J38" s="79">
        <v>2</v>
      </c>
      <c r="K38" s="79">
        <v>67</v>
      </c>
      <c r="L38" s="79">
        <v>1</v>
      </c>
      <c r="M38" s="79">
        <v>1</v>
      </c>
      <c r="N38" s="79">
        <v>815</v>
      </c>
      <c r="O38" s="79">
        <v>1</v>
      </c>
      <c r="P38" s="79">
        <v>1</v>
      </c>
      <c r="Q38" s="79">
        <v>220</v>
      </c>
      <c r="R38" s="79">
        <v>1</v>
      </c>
      <c r="S38" s="79">
        <v>1</v>
      </c>
      <c r="T38" s="79">
        <v>421</v>
      </c>
      <c r="U38" s="79">
        <v>0</v>
      </c>
      <c r="V38" s="79">
        <v>1</v>
      </c>
    </row>
    <row r="39" spans="1:22" ht="20.100000000000001" customHeight="1">
      <c r="A39" s="70"/>
      <c r="B39" s="72" t="s">
        <v>143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ht="20.100000000000001" customHeight="1">
      <c r="A40" s="74">
        <v>1</v>
      </c>
      <c r="B40" s="75" t="s">
        <v>144</v>
      </c>
      <c r="C40" s="81">
        <v>8</v>
      </c>
      <c r="D40" s="81">
        <v>208</v>
      </c>
      <c r="E40" s="82">
        <v>0</v>
      </c>
      <c r="F40" s="82">
        <v>1</v>
      </c>
      <c r="G40" s="82">
        <v>35</v>
      </c>
      <c r="H40" s="82">
        <v>4</v>
      </c>
      <c r="I40" s="82">
        <v>1</v>
      </c>
      <c r="J40" s="82">
        <v>1</v>
      </c>
      <c r="K40" s="82">
        <v>113</v>
      </c>
      <c r="L40" s="82">
        <v>1</v>
      </c>
      <c r="M40" s="82">
        <v>1</v>
      </c>
      <c r="N40" s="82">
        <v>620</v>
      </c>
      <c r="O40" s="82">
        <v>1</v>
      </c>
      <c r="P40" s="82">
        <v>1</v>
      </c>
      <c r="Q40" s="82">
        <v>416</v>
      </c>
      <c r="R40" s="84">
        <v>1</v>
      </c>
      <c r="S40" s="84">
        <v>1</v>
      </c>
      <c r="T40" s="82">
        <v>340</v>
      </c>
      <c r="U40" s="82">
        <v>1</v>
      </c>
      <c r="V40" s="82">
        <v>1</v>
      </c>
    </row>
    <row r="41" spans="1:22" ht="20.100000000000001" customHeight="1">
      <c r="A41" s="74">
        <v>2</v>
      </c>
      <c r="B41" s="75" t="s">
        <v>145</v>
      </c>
      <c r="C41" s="81">
        <v>8</v>
      </c>
      <c r="D41" s="81">
        <v>243</v>
      </c>
      <c r="E41" s="82">
        <v>1</v>
      </c>
      <c r="F41" s="82">
        <v>1</v>
      </c>
      <c r="G41" s="82">
        <v>41</v>
      </c>
      <c r="H41" s="82">
        <v>4</v>
      </c>
      <c r="I41" s="82">
        <v>1</v>
      </c>
      <c r="J41" s="82">
        <v>1</v>
      </c>
      <c r="K41" s="82">
        <v>470</v>
      </c>
      <c r="L41" s="82">
        <v>1</v>
      </c>
      <c r="M41" s="82">
        <v>1</v>
      </c>
      <c r="N41" s="82">
        <v>481</v>
      </c>
      <c r="O41" s="82">
        <v>0</v>
      </c>
      <c r="P41" s="82">
        <v>1</v>
      </c>
      <c r="Q41" s="82">
        <v>553</v>
      </c>
      <c r="R41" s="84">
        <v>1</v>
      </c>
      <c r="S41" s="84">
        <v>0</v>
      </c>
      <c r="T41" s="82">
        <v>320</v>
      </c>
      <c r="U41" s="82">
        <v>1</v>
      </c>
      <c r="V41" s="82">
        <v>1</v>
      </c>
    </row>
    <row r="42" spans="1:22" ht="20.100000000000001" customHeight="1">
      <c r="A42" s="74">
        <v>3</v>
      </c>
      <c r="B42" s="75" t="s">
        <v>153</v>
      </c>
      <c r="C42" s="81">
        <v>9</v>
      </c>
      <c r="D42" s="81">
        <v>233</v>
      </c>
      <c r="E42" s="82">
        <v>1</v>
      </c>
      <c r="F42" s="82">
        <v>1</v>
      </c>
      <c r="G42" s="82">
        <v>34</v>
      </c>
      <c r="H42" s="82">
        <v>5</v>
      </c>
      <c r="I42" s="82">
        <v>1</v>
      </c>
      <c r="J42" s="82">
        <v>1</v>
      </c>
      <c r="K42" s="82">
        <v>85</v>
      </c>
      <c r="L42" s="82">
        <v>1</v>
      </c>
      <c r="M42" s="82">
        <v>1</v>
      </c>
      <c r="N42" s="82">
        <v>520</v>
      </c>
      <c r="O42" s="82">
        <v>1</v>
      </c>
      <c r="P42" s="82">
        <v>1</v>
      </c>
      <c r="Q42" s="82">
        <v>400</v>
      </c>
      <c r="R42" s="84">
        <v>1</v>
      </c>
      <c r="S42" s="84">
        <v>1</v>
      </c>
      <c r="T42" s="82">
        <v>260</v>
      </c>
      <c r="U42" s="82">
        <v>0</v>
      </c>
      <c r="V42" s="82">
        <v>1</v>
      </c>
    </row>
    <row r="43" spans="1:22" ht="20.100000000000001" customHeight="1">
      <c r="A43" s="74">
        <v>4</v>
      </c>
      <c r="B43" s="75" t="s">
        <v>154</v>
      </c>
      <c r="C43" s="81">
        <v>8</v>
      </c>
      <c r="D43" s="81">
        <v>260</v>
      </c>
      <c r="E43" s="82">
        <v>1</v>
      </c>
      <c r="F43" s="82">
        <v>1</v>
      </c>
      <c r="G43" s="82">
        <v>30</v>
      </c>
      <c r="H43" s="82">
        <v>4</v>
      </c>
      <c r="I43" s="82">
        <v>1</v>
      </c>
      <c r="J43" s="82">
        <v>1</v>
      </c>
      <c r="K43" s="82">
        <v>104</v>
      </c>
      <c r="L43" s="82">
        <v>1</v>
      </c>
      <c r="M43" s="82">
        <v>1</v>
      </c>
      <c r="N43" s="82">
        <v>560</v>
      </c>
      <c r="O43" s="82">
        <v>1</v>
      </c>
      <c r="P43" s="82">
        <v>1</v>
      </c>
      <c r="Q43" s="82">
        <v>328</v>
      </c>
      <c r="R43" s="84">
        <v>1</v>
      </c>
      <c r="S43" s="84">
        <v>1</v>
      </c>
      <c r="T43" s="82">
        <v>205</v>
      </c>
      <c r="U43" s="82">
        <v>1</v>
      </c>
      <c r="V43" s="82">
        <v>1</v>
      </c>
    </row>
    <row r="44" spans="1:22" ht="20.100000000000001" customHeight="1">
      <c r="A44" s="74">
        <v>5</v>
      </c>
      <c r="B44" s="75" t="s">
        <v>159</v>
      </c>
      <c r="C44" s="81">
        <v>7</v>
      </c>
      <c r="D44" s="81">
        <v>148</v>
      </c>
      <c r="E44" s="82">
        <v>1</v>
      </c>
      <c r="F44" s="82">
        <v>1</v>
      </c>
      <c r="G44" s="82">
        <v>32</v>
      </c>
      <c r="H44" s="82">
        <v>3</v>
      </c>
      <c r="I44" s="82">
        <v>1</v>
      </c>
      <c r="J44" s="82">
        <v>1</v>
      </c>
      <c r="K44" s="82">
        <v>123</v>
      </c>
      <c r="L44" s="82">
        <v>1</v>
      </c>
      <c r="M44" s="82">
        <v>1</v>
      </c>
      <c r="N44" s="82">
        <v>502</v>
      </c>
      <c r="O44" s="82">
        <v>1</v>
      </c>
      <c r="P44" s="82">
        <v>1</v>
      </c>
      <c r="Q44" s="82">
        <v>285</v>
      </c>
      <c r="R44" s="84">
        <v>1</v>
      </c>
      <c r="S44" s="84">
        <v>1</v>
      </c>
      <c r="T44" s="82">
        <v>132</v>
      </c>
      <c r="U44" s="82">
        <v>1</v>
      </c>
      <c r="V44" s="82">
        <v>1</v>
      </c>
    </row>
    <row r="45" spans="1:22" ht="20.100000000000001" customHeight="1">
      <c r="A45" s="74">
        <v>6</v>
      </c>
      <c r="B45" s="75" t="s">
        <v>156</v>
      </c>
      <c r="C45" s="81">
        <v>10</v>
      </c>
      <c r="D45" s="81">
        <v>342</v>
      </c>
      <c r="E45" s="82">
        <v>0</v>
      </c>
      <c r="F45" s="82">
        <v>1</v>
      </c>
      <c r="G45" s="82">
        <v>31</v>
      </c>
      <c r="H45" s="82">
        <v>6</v>
      </c>
      <c r="I45" s="82">
        <v>1</v>
      </c>
      <c r="J45" s="82">
        <v>1</v>
      </c>
      <c r="K45" s="82">
        <v>125</v>
      </c>
      <c r="L45" s="82">
        <v>1</v>
      </c>
      <c r="M45" s="82">
        <v>1</v>
      </c>
      <c r="N45" s="82">
        <v>600</v>
      </c>
      <c r="O45" s="82">
        <v>1</v>
      </c>
      <c r="P45" s="82">
        <v>1</v>
      </c>
      <c r="Q45" s="82">
        <v>795</v>
      </c>
      <c r="R45" s="84">
        <v>1</v>
      </c>
      <c r="S45" s="84">
        <v>1</v>
      </c>
      <c r="T45" s="82">
        <v>319</v>
      </c>
      <c r="U45" s="82">
        <v>1</v>
      </c>
      <c r="V45" s="82">
        <v>1</v>
      </c>
    </row>
    <row r="46" spans="1:22" ht="20.100000000000001" customHeight="1">
      <c r="A46" s="74">
        <v>7</v>
      </c>
      <c r="B46" s="75" t="s">
        <v>160</v>
      </c>
      <c r="C46" s="81">
        <v>8</v>
      </c>
      <c r="D46" s="81">
        <v>304</v>
      </c>
      <c r="E46" s="82">
        <v>1</v>
      </c>
      <c r="F46" s="82">
        <v>1</v>
      </c>
      <c r="G46" s="82">
        <v>35</v>
      </c>
      <c r="H46" s="82">
        <v>5</v>
      </c>
      <c r="I46" s="82">
        <v>1</v>
      </c>
      <c r="J46" s="82">
        <v>1</v>
      </c>
      <c r="K46" s="82">
        <v>230</v>
      </c>
      <c r="L46" s="82">
        <v>1</v>
      </c>
      <c r="M46" s="82">
        <v>1</v>
      </c>
      <c r="N46" s="82">
        <v>575</v>
      </c>
      <c r="O46" s="82">
        <v>1</v>
      </c>
      <c r="P46" s="82">
        <v>1</v>
      </c>
      <c r="Q46" s="82">
        <v>245</v>
      </c>
      <c r="R46" s="84">
        <v>1</v>
      </c>
      <c r="S46" s="84">
        <v>1</v>
      </c>
      <c r="T46" s="82">
        <v>258</v>
      </c>
      <c r="U46" s="82">
        <v>1</v>
      </c>
      <c r="V46" s="82">
        <v>1</v>
      </c>
    </row>
    <row r="47" spans="1:22" ht="20.100000000000001" customHeight="1">
      <c r="A47" s="70"/>
      <c r="B47" s="72" t="s">
        <v>172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</row>
    <row r="48" spans="1:22" ht="20.100000000000001" customHeight="1">
      <c r="A48" s="74">
        <v>1</v>
      </c>
      <c r="B48" s="75" t="s">
        <v>173</v>
      </c>
      <c r="C48" s="79">
        <v>11</v>
      </c>
      <c r="D48" s="79">
        <v>485</v>
      </c>
      <c r="E48" s="79">
        <v>1</v>
      </c>
      <c r="F48" s="79">
        <v>1</v>
      </c>
      <c r="G48" s="79">
        <v>33</v>
      </c>
      <c r="H48" s="79">
        <v>6</v>
      </c>
      <c r="I48" s="79">
        <v>0</v>
      </c>
      <c r="J48" s="79">
        <v>1</v>
      </c>
      <c r="K48" s="79">
        <v>290</v>
      </c>
      <c r="L48" s="79">
        <v>1</v>
      </c>
      <c r="M48" s="79">
        <v>1</v>
      </c>
      <c r="N48" s="79">
        <v>756</v>
      </c>
      <c r="O48" s="79">
        <v>1</v>
      </c>
      <c r="P48" s="79">
        <v>1</v>
      </c>
      <c r="Q48" s="79">
        <v>390</v>
      </c>
      <c r="R48" s="79">
        <v>1</v>
      </c>
      <c r="S48" s="79">
        <v>1</v>
      </c>
      <c r="T48" s="79">
        <v>439</v>
      </c>
      <c r="U48" s="79">
        <v>1</v>
      </c>
      <c r="V48" s="79">
        <v>1</v>
      </c>
    </row>
    <row r="49" spans="1:22" ht="20.100000000000001" customHeight="1">
      <c r="A49" s="74">
        <v>2</v>
      </c>
      <c r="B49" s="75" t="s">
        <v>175</v>
      </c>
      <c r="C49" s="79">
        <v>10</v>
      </c>
      <c r="D49" s="79">
        <v>177</v>
      </c>
      <c r="E49" s="79">
        <v>1</v>
      </c>
      <c r="F49" s="79">
        <v>1</v>
      </c>
      <c r="G49" s="79">
        <v>33</v>
      </c>
      <c r="H49" s="79">
        <v>5</v>
      </c>
      <c r="I49" s="79">
        <v>1</v>
      </c>
      <c r="J49" s="79">
        <v>1</v>
      </c>
      <c r="K49" s="79">
        <v>87</v>
      </c>
      <c r="L49" s="79">
        <v>1</v>
      </c>
      <c r="M49" s="79">
        <v>1</v>
      </c>
      <c r="N49" s="79">
        <v>830</v>
      </c>
      <c r="O49" s="79">
        <v>1</v>
      </c>
      <c r="P49" s="79">
        <v>1</v>
      </c>
      <c r="Q49" s="79">
        <v>575</v>
      </c>
      <c r="R49" s="79">
        <v>1</v>
      </c>
      <c r="S49" s="79">
        <v>1</v>
      </c>
      <c r="T49" s="79">
        <v>196</v>
      </c>
      <c r="U49" s="79">
        <v>1</v>
      </c>
      <c r="V49" s="79">
        <v>1</v>
      </c>
    </row>
    <row r="50" spans="1:22" ht="20.100000000000001" customHeight="1">
      <c r="A50" s="74">
        <v>3</v>
      </c>
      <c r="B50" s="75" t="s">
        <v>176</v>
      </c>
      <c r="C50" s="79">
        <v>10</v>
      </c>
      <c r="D50" s="79">
        <v>225</v>
      </c>
      <c r="E50" s="79">
        <v>1</v>
      </c>
      <c r="F50" s="79">
        <v>1</v>
      </c>
      <c r="G50" s="79">
        <v>35</v>
      </c>
      <c r="H50" s="79">
        <v>6</v>
      </c>
      <c r="I50" s="79">
        <v>1</v>
      </c>
      <c r="J50" s="79">
        <v>1</v>
      </c>
      <c r="K50" s="79">
        <v>165</v>
      </c>
      <c r="L50" s="79">
        <v>1</v>
      </c>
      <c r="M50" s="79">
        <v>1</v>
      </c>
      <c r="N50" s="79">
        <v>625</v>
      </c>
      <c r="O50" s="79">
        <v>1</v>
      </c>
      <c r="P50" s="79">
        <v>1</v>
      </c>
      <c r="Q50" s="79">
        <v>585</v>
      </c>
      <c r="R50" s="79">
        <v>1</v>
      </c>
      <c r="S50" s="79">
        <v>1</v>
      </c>
      <c r="T50" s="79">
        <v>368</v>
      </c>
      <c r="U50" s="79">
        <v>1</v>
      </c>
      <c r="V50" s="79">
        <v>1</v>
      </c>
    </row>
    <row r="51" spans="1:22" ht="20.100000000000001" customHeight="1">
      <c r="A51" s="74">
        <v>4</v>
      </c>
      <c r="B51" s="75" t="s">
        <v>183</v>
      </c>
      <c r="C51" s="79">
        <v>6</v>
      </c>
      <c r="D51" s="79">
        <v>210</v>
      </c>
      <c r="E51" s="79">
        <v>1</v>
      </c>
      <c r="F51" s="79">
        <v>1</v>
      </c>
      <c r="G51" s="79">
        <v>31</v>
      </c>
      <c r="H51" s="79">
        <v>4</v>
      </c>
      <c r="I51" s="79">
        <v>1</v>
      </c>
      <c r="J51" s="79">
        <v>1</v>
      </c>
      <c r="K51" s="79">
        <v>131</v>
      </c>
      <c r="L51" s="79">
        <v>1</v>
      </c>
      <c r="M51" s="79">
        <v>1</v>
      </c>
      <c r="N51" s="79">
        <v>737</v>
      </c>
      <c r="O51" s="79">
        <v>1</v>
      </c>
      <c r="P51" s="79">
        <v>1</v>
      </c>
      <c r="Q51" s="79">
        <v>975</v>
      </c>
      <c r="R51" s="79">
        <v>1</v>
      </c>
      <c r="S51" s="79">
        <v>1</v>
      </c>
      <c r="T51" s="79">
        <v>235</v>
      </c>
      <c r="U51" s="79">
        <v>1</v>
      </c>
      <c r="V51" s="79">
        <v>1</v>
      </c>
    </row>
    <row r="52" spans="1:22" ht="20.100000000000001" customHeight="1">
      <c r="A52" s="74">
        <v>5</v>
      </c>
      <c r="B52" s="75" t="s">
        <v>184</v>
      </c>
      <c r="C52" s="79">
        <v>7</v>
      </c>
      <c r="D52" s="79">
        <v>205</v>
      </c>
      <c r="E52" s="79">
        <v>1</v>
      </c>
      <c r="F52" s="79">
        <v>1</v>
      </c>
      <c r="G52" s="79">
        <v>31</v>
      </c>
      <c r="H52" s="79">
        <v>4</v>
      </c>
      <c r="I52" s="79">
        <v>1</v>
      </c>
      <c r="J52" s="79">
        <v>1</v>
      </c>
      <c r="K52" s="79">
        <v>82</v>
      </c>
      <c r="L52" s="79">
        <v>1</v>
      </c>
      <c r="M52" s="79">
        <v>1</v>
      </c>
      <c r="N52" s="79">
        <v>852</v>
      </c>
      <c r="O52" s="79">
        <v>1</v>
      </c>
      <c r="P52" s="79">
        <v>1</v>
      </c>
      <c r="Q52" s="79">
        <v>876</v>
      </c>
      <c r="R52" s="79">
        <v>1</v>
      </c>
      <c r="S52" s="79">
        <v>1</v>
      </c>
      <c r="T52" s="79">
        <v>213</v>
      </c>
      <c r="U52" s="79">
        <v>1</v>
      </c>
      <c r="V52" s="79">
        <v>1</v>
      </c>
    </row>
    <row r="53" spans="1:22" ht="20.100000000000001" customHeight="1">
      <c r="A53" s="74">
        <v>6</v>
      </c>
      <c r="B53" s="75" t="s">
        <v>185</v>
      </c>
      <c r="C53" s="79">
        <v>9</v>
      </c>
      <c r="D53" s="79">
        <v>189</v>
      </c>
      <c r="E53" s="79">
        <v>1</v>
      </c>
      <c r="F53" s="79">
        <v>1</v>
      </c>
      <c r="G53" s="79">
        <v>36</v>
      </c>
      <c r="H53" s="79">
        <v>5</v>
      </c>
      <c r="I53" s="79">
        <v>1</v>
      </c>
      <c r="J53" s="79">
        <v>1</v>
      </c>
      <c r="K53" s="79">
        <v>125</v>
      </c>
      <c r="L53" s="79">
        <v>1</v>
      </c>
      <c r="M53" s="79">
        <v>1</v>
      </c>
      <c r="N53" s="79">
        <v>768</v>
      </c>
      <c r="O53" s="79">
        <v>1</v>
      </c>
      <c r="P53" s="79">
        <v>1</v>
      </c>
      <c r="Q53" s="79">
        <v>508</v>
      </c>
      <c r="R53" s="79">
        <v>1</v>
      </c>
      <c r="S53" s="79">
        <v>1</v>
      </c>
      <c r="T53" s="79">
        <v>248</v>
      </c>
      <c r="U53" s="79">
        <v>1</v>
      </c>
      <c r="V53" s="79">
        <v>1</v>
      </c>
    </row>
    <row r="54" spans="1:22" ht="20.100000000000001" customHeight="1">
      <c r="A54" s="74">
        <v>7</v>
      </c>
      <c r="B54" s="75" t="s">
        <v>187</v>
      </c>
      <c r="C54" s="79">
        <v>9</v>
      </c>
      <c r="D54" s="79">
        <v>184</v>
      </c>
      <c r="E54" s="79">
        <v>1</v>
      </c>
      <c r="F54" s="79">
        <v>1</v>
      </c>
      <c r="G54" s="79">
        <v>32</v>
      </c>
      <c r="H54" s="79">
        <v>5</v>
      </c>
      <c r="I54" s="79">
        <v>1</v>
      </c>
      <c r="J54" s="79">
        <v>1</v>
      </c>
      <c r="K54" s="79">
        <v>132</v>
      </c>
      <c r="L54" s="79">
        <v>1</v>
      </c>
      <c r="M54" s="79">
        <v>1</v>
      </c>
      <c r="N54" s="79">
        <v>407</v>
      </c>
      <c r="O54" s="79">
        <v>1</v>
      </c>
      <c r="P54" s="79">
        <v>1</v>
      </c>
      <c r="Q54" s="79">
        <v>960</v>
      </c>
      <c r="R54" s="79">
        <v>1</v>
      </c>
      <c r="S54" s="79">
        <v>1</v>
      </c>
      <c r="T54" s="79">
        <v>242</v>
      </c>
      <c r="U54" s="79">
        <v>1</v>
      </c>
      <c r="V54" s="79">
        <v>1</v>
      </c>
    </row>
    <row r="55" spans="1:22" ht="20.100000000000001" customHeight="1">
      <c r="A55" s="74">
        <v>8</v>
      </c>
      <c r="B55" s="75" t="s">
        <v>190</v>
      </c>
      <c r="C55" s="79">
        <v>6</v>
      </c>
      <c r="D55" s="79">
        <v>225</v>
      </c>
      <c r="E55" s="79">
        <v>1</v>
      </c>
      <c r="F55" s="79">
        <v>1</v>
      </c>
      <c r="G55" s="79">
        <v>35</v>
      </c>
      <c r="H55" s="79">
        <v>3</v>
      </c>
      <c r="I55" s="79">
        <v>1</v>
      </c>
      <c r="J55" s="79">
        <v>1</v>
      </c>
      <c r="K55" s="79">
        <v>100</v>
      </c>
      <c r="L55" s="79">
        <v>1</v>
      </c>
      <c r="M55" s="79">
        <v>1</v>
      </c>
      <c r="N55" s="79">
        <v>580</v>
      </c>
      <c r="O55" s="79">
        <v>1</v>
      </c>
      <c r="P55" s="79">
        <v>1</v>
      </c>
      <c r="Q55" s="79">
        <v>780</v>
      </c>
      <c r="R55" s="79">
        <v>1</v>
      </c>
      <c r="S55" s="79">
        <v>1</v>
      </c>
      <c r="T55" s="79">
        <v>308</v>
      </c>
      <c r="U55" s="79">
        <v>1</v>
      </c>
      <c r="V55" s="79">
        <v>1</v>
      </c>
    </row>
    <row r="56" spans="1:22" ht="20.100000000000001" customHeight="1">
      <c r="A56" s="74">
        <v>9</v>
      </c>
      <c r="B56" s="75" t="s">
        <v>191</v>
      </c>
      <c r="C56" s="79">
        <v>8</v>
      </c>
      <c r="D56" s="79">
        <v>225</v>
      </c>
      <c r="E56" s="79">
        <v>1</v>
      </c>
      <c r="F56" s="79">
        <v>1</v>
      </c>
      <c r="G56" s="79">
        <v>33</v>
      </c>
      <c r="H56" s="79">
        <v>4</v>
      </c>
      <c r="I56" s="79">
        <v>1</v>
      </c>
      <c r="J56" s="79">
        <v>1</v>
      </c>
      <c r="K56" s="79">
        <v>95</v>
      </c>
      <c r="L56" s="79">
        <v>1</v>
      </c>
      <c r="M56" s="79">
        <v>1</v>
      </c>
      <c r="N56" s="79">
        <v>628</v>
      </c>
      <c r="O56" s="79">
        <v>1</v>
      </c>
      <c r="P56" s="79">
        <v>1</v>
      </c>
      <c r="Q56" s="79">
        <v>590</v>
      </c>
      <c r="R56" s="79">
        <v>1</v>
      </c>
      <c r="S56" s="79">
        <v>1</v>
      </c>
      <c r="T56" s="79">
        <v>269</v>
      </c>
      <c r="U56" s="79">
        <v>1</v>
      </c>
      <c r="V56" s="79">
        <v>1</v>
      </c>
    </row>
    <row r="57" spans="1:22" ht="20.100000000000001" customHeight="1">
      <c r="A57" s="74">
        <v>10</v>
      </c>
      <c r="B57" s="75" t="s">
        <v>192</v>
      </c>
      <c r="C57" s="79">
        <v>7</v>
      </c>
      <c r="D57" s="79">
        <v>201</v>
      </c>
      <c r="E57" s="79">
        <v>1</v>
      </c>
      <c r="F57" s="79">
        <v>1</v>
      </c>
      <c r="G57" s="79">
        <v>33</v>
      </c>
      <c r="H57" s="79">
        <v>4</v>
      </c>
      <c r="I57" s="79">
        <v>1</v>
      </c>
      <c r="J57" s="79">
        <v>1</v>
      </c>
      <c r="K57" s="79">
        <v>100</v>
      </c>
      <c r="L57" s="79">
        <v>1</v>
      </c>
      <c r="M57" s="79">
        <v>1</v>
      </c>
      <c r="N57" s="79">
        <v>228</v>
      </c>
      <c r="O57" s="79">
        <v>1</v>
      </c>
      <c r="P57" s="79">
        <v>1</v>
      </c>
      <c r="Q57" s="79">
        <v>668</v>
      </c>
      <c r="R57" s="79">
        <v>1</v>
      </c>
      <c r="S57" s="79">
        <v>1</v>
      </c>
      <c r="T57" s="79">
        <v>262</v>
      </c>
      <c r="U57" s="79">
        <v>1</v>
      </c>
      <c r="V57" s="79">
        <v>1</v>
      </c>
    </row>
    <row r="58" spans="1:22" ht="20.100000000000001" customHeight="1">
      <c r="A58" s="74">
        <v>11</v>
      </c>
      <c r="B58" s="75" t="s">
        <v>195</v>
      </c>
      <c r="C58" s="79">
        <v>9</v>
      </c>
      <c r="D58" s="79">
        <v>211</v>
      </c>
      <c r="E58" s="79">
        <v>1</v>
      </c>
      <c r="F58" s="79">
        <v>1</v>
      </c>
      <c r="G58" s="79">
        <v>31</v>
      </c>
      <c r="H58" s="79">
        <v>5</v>
      </c>
      <c r="I58" s="79">
        <v>1</v>
      </c>
      <c r="J58" s="79">
        <v>1</v>
      </c>
      <c r="K58" s="79">
        <v>135</v>
      </c>
      <c r="L58" s="79">
        <v>1</v>
      </c>
      <c r="M58" s="79">
        <v>1</v>
      </c>
      <c r="N58" s="79">
        <v>725</v>
      </c>
      <c r="O58" s="79">
        <v>1</v>
      </c>
      <c r="P58" s="79">
        <v>1</v>
      </c>
      <c r="Q58" s="79">
        <v>529</v>
      </c>
      <c r="R58" s="79">
        <v>0</v>
      </c>
      <c r="S58" s="79">
        <v>1</v>
      </c>
      <c r="T58" s="79">
        <v>345</v>
      </c>
      <c r="U58" s="79">
        <v>1</v>
      </c>
      <c r="V58" s="79">
        <v>1</v>
      </c>
    </row>
    <row r="59" spans="1:22" ht="20.100000000000001" customHeight="1">
      <c r="A59" s="70"/>
      <c r="B59" s="72" t="s">
        <v>217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ht="20.100000000000001" customHeight="1">
      <c r="A60" s="74">
        <v>1</v>
      </c>
      <c r="B60" s="85" t="s">
        <v>247</v>
      </c>
      <c r="C60" s="86">
        <v>6</v>
      </c>
      <c r="D60" s="86">
        <v>305</v>
      </c>
      <c r="E60" s="86">
        <v>1</v>
      </c>
      <c r="F60" s="86">
        <v>1</v>
      </c>
      <c r="G60" s="86">
        <v>31</v>
      </c>
      <c r="H60" s="86">
        <v>4</v>
      </c>
      <c r="I60" s="86">
        <v>1</v>
      </c>
      <c r="J60" s="86">
        <v>1</v>
      </c>
      <c r="K60" s="86">
        <v>125</v>
      </c>
      <c r="L60" s="86">
        <v>1</v>
      </c>
      <c r="M60" s="86">
        <v>1</v>
      </c>
      <c r="N60" s="86">
        <v>525</v>
      </c>
      <c r="O60" s="86">
        <v>1</v>
      </c>
      <c r="P60" s="86">
        <v>1</v>
      </c>
      <c r="Q60" s="86">
        <v>210</v>
      </c>
      <c r="R60" s="86">
        <v>1</v>
      </c>
      <c r="S60" s="86">
        <v>1</v>
      </c>
      <c r="T60" s="86">
        <v>190</v>
      </c>
      <c r="U60" s="86">
        <v>1</v>
      </c>
      <c r="V60" s="86">
        <v>1</v>
      </c>
    </row>
    <row r="61" spans="1:22" ht="20.100000000000001" customHeight="1">
      <c r="A61" s="74">
        <v>2</v>
      </c>
      <c r="B61" s="85" t="s">
        <v>236</v>
      </c>
      <c r="C61" s="86">
        <v>14</v>
      </c>
      <c r="D61" s="86">
        <v>341</v>
      </c>
      <c r="E61" s="86">
        <v>1</v>
      </c>
      <c r="F61" s="86">
        <v>1</v>
      </c>
      <c r="G61" s="86">
        <v>31</v>
      </c>
      <c r="H61" s="86">
        <v>10</v>
      </c>
      <c r="I61" s="86">
        <v>1</v>
      </c>
      <c r="J61" s="86">
        <v>1</v>
      </c>
      <c r="K61" s="86">
        <v>367</v>
      </c>
      <c r="L61" s="86">
        <v>1</v>
      </c>
      <c r="M61" s="86">
        <v>1</v>
      </c>
      <c r="N61" s="86">
        <v>874</v>
      </c>
      <c r="O61" s="86">
        <v>1</v>
      </c>
      <c r="P61" s="86">
        <v>1</v>
      </c>
      <c r="Q61" s="86">
        <v>920</v>
      </c>
      <c r="R61" s="86">
        <v>1</v>
      </c>
      <c r="S61" s="86">
        <v>1</v>
      </c>
      <c r="T61" s="86">
        <v>541</v>
      </c>
      <c r="U61" s="86">
        <v>1</v>
      </c>
      <c r="V61" s="86">
        <v>1</v>
      </c>
    </row>
    <row r="62" spans="1:22" ht="20.100000000000001" customHeight="1">
      <c r="A62" s="74">
        <v>3</v>
      </c>
      <c r="B62" s="85" t="s">
        <v>237</v>
      </c>
      <c r="C62" s="86">
        <v>13</v>
      </c>
      <c r="D62" s="86">
        <v>465</v>
      </c>
      <c r="E62" s="86">
        <v>1</v>
      </c>
      <c r="F62" s="86">
        <v>1</v>
      </c>
      <c r="G62" s="86">
        <v>31</v>
      </c>
      <c r="H62" s="86">
        <v>9</v>
      </c>
      <c r="I62" s="86">
        <v>1</v>
      </c>
      <c r="J62" s="86">
        <v>1</v>
      </c>
      <c r="K62" s="86">
        <v>232</v>
      </c>
      <c r="L62" s="86">
        <v>1</v>
      </c>
      <c r="M62" s="86">
        <v>1</v>
      </c>
      <c r="N62" s="86">
        <v>1325</v>
      </c>
      <c r="O62" s="86">
        <v>1</v>
      </c>
      <c r="P62" s="86">
        <v>1</v>
      </c>
      <c r="Q62" s="86">
        <v>957</v>
      </c>
      <c r="R62" s="86">
        <v>1</v>
      </c>
      <c r="S62" s="86">
        <v>1</v>
      </c>
      <c r="T62" s="86">
        <v>875</v>
      </c>
      <c r="U62" s="86">
        <v>1</v>
      </c>
      <c r="V62" s="86">
        <v>1</v>
      </c>
    </row>
    <row r="63" spans="1:22" ht="20.100000000000001" customHeight="1">
      <c r="A63" s="74">
        <v>4</v>
      </c>
      <c r="B63" s="85" t="s">
        <v>246</v>
      </c>
      <c r="C63" s="86">
        <v>7</v>
      </c>
      <c r="D63" s="86">
        <v>181</v>
      </c>
      <c r="E63" s="86">
        <v>1</v>
      </c>
      <c r="F63" s="86">
        <v>1</v>
      </c>
      <c r="G63" s="86">
        <v>33</v>
      </c>
      <c r="H63" s="86">
        <v>5</v>
      </c>
      <c r="I63" s="86">
        <v>7</v>
      </c>
      <c r="J63" s="86">
        <v>1</v>
      </c>
      <c r="K63" s="86">
        <v>80</v>
      </c>
      <c r="L63" s="86">
        <v>1</v>
      </c>
      <c r="M63" s="86">
        <v>1</v>
      </c>
      <c r="N63" s="86">
        <v>500</v>
      </c>
      <c r="O63" s="86">
        <v>1</v>
      </c>
      <c r="P63" s="86">
        <v>1</v>
      </c>
      <c r="Q63" s="86">
        <v>586</v>
      </c>
      <c r="R63" s="86">
        <v>1</v>
      </c>
      <c r="S63" s="86">
        <v>1</v>
      </c>
      <c r="T63" s="86">
        <v>317</v>
      </c>
      <c r="U63" s="86">
        <v>1</v>
      </c>
      <c r="V63" s="86">
        <v>1</v>
      </c>
    </row>
    <row r="64" spans="1:22" ht="20.100000000000001" customHeight="1">
      <c r="A64" s="74">
        <v>5</v>
      </c>
      <c r="B64" s="85" t="s">
        <v>221</v>
      </c>
      <c r="C64" s="86">
        <v>12</v>
      </c>
      <c r="D64" s="86">
        <v>371</v>
      </c>
      <c r="E64" s="86">
        <v>1</v>
      </c>
      <c r="F64" s="86">
        <v>1</v>
      </c>
      <c r="G64" s="86">
        <v>31</v>
      </c>
      <c r="H64" s="86">
        <v>0</v>
      </c>
      <c r="I64" s="86">
        <v>1</v>
      </c>
      <c r="J64" s="86">
        <v>1</v>
      </c>
      <c r="K64" s="86">
        <v>170</v>
      </c>
      <c r="L64" s="86">
        <v>1</v>
      </c>
      <c r="M64" s="86">
        <v>1</v>
      </c>
      <c r="N64" s="86">
        <v>840</v>
      </c>
      <c r="O64" s="86">
        <v>1</v>
      </c>
      <c r="P64" s="86">
        <v>1</v>
      </c>
      <c r="Q64" s="86">
        <v>667</v>
      </c>
      <c r="R64" s="86">
        <v>1</v>
      </c>
      <c r="S64" s="86">
        <v>1</v>
      </c>
      <c r="T64" s="86">
        <v>540</v>
      </c>
      <c r="U64" s="86">
        <v>1</v>
      </c>
      <c r="V64" s="86">
        <v>1</v>
      </c>
    </row>
    <row r="65" spans="1:22" ht="20.100000000000001" customHeight="1">
      <c r="A65" s="74">
        <v>6</v>
      </c>
      <c r="B65" s="85" t="s">
        <v>240</v>
      </c>
      <c r="C65" s="86">
        <v>5</v>
      </c>
      <c r="D65" s="86">
        <v>175</v>
      </c>
      <c r="E65" s="86">
        <v>0</v>
      </c>
      <c r="F65" s="86">
        <v>1</v>
      </c>
      <c r="G65" s="86">
        <v>31</v>
      </c>
      <c r="H65" s="86">
        <v>2</v>
      </c>
      <c r="I65" s="86">
        <v>0</v>
      </c>
      <c r="J65" s="86">
        <v>1</v>
      </c>
      <c r="K65" s="86">
        <v>120</v>
      </c>
      <c r="L65" s="86">
        <v>1</v>
      </c>
      <c r="M65" s="86">
        <v>1</v>
      </c>
      <c r="N65" s="86">
        <v>480</v>
      </c>
      <c r="O65" s="86">
        <v>1</v>
      </c>
      <c r="P65" s="86">
        <v>1</v>
      </c>
      <c r="Q65" s="86">
        <v>550</v>
      </c>
      <c r="R65" s="86">
        <v>1</v>
      </c>
      <c r="S65" s="86">
        <v>1</v>
      </c>
      <c r="T65" s="86">
        <v>215</v>
      </c>
      <c r="U65" s="86">
        <v>1</v>
      </c>
      <c r="V65" s="86">
        <v>1</v>
      </c>
    </row>
    <row r="66" spans="1:22" ht="20.100000000000001" customHeight="1">
      <c r="A66" s="74">
        <v>7</v>
      </c>
      <c r="B66" s="85" t="s">
        <v>241</v>
      </c>
      <c r="C66" s="86">
        <v>8</v>
      </c>
      <c r="D66" s="86">
        <v>245</v>
      </c>
      <c r="E66" s="86">
        <v>1</v>
      </c>
      <c r="F66" s="86">
        <v>1</v>
      </c>
      <c r="G66" s="86">
        <v>35</v>
      </c>
      <c r="H66" s="86">
        <v>4</v>
      </c>
      <c r="I66" s="86">
        <v>1</v>
      </c>
      <c r="J66" s="86">
        <v>1</v>
      </c>
      <c r="K66" s="86">
        <v>125</v>
      </c>
      <c r="L66" s="86">
        <v>1</v>
      </c>
      <c r="M66" s="86">
        <v>1</v>
      </c>
      <c r="N66" s="86">
        <v>866</v>
      </c>
      <c r="O66" s="86">
        <v>1</v>
      </c>
      <c r="P66" s="86">
        <v>1</v>
      </c>
      <c r="Q66" s="86">
        <v>650</v>
      </c>
      <c r="R66" s="86">
        <v>1</v>
      </c>
      <c r="S66" s="86">
        <v>1</v>
      </c>
      <c r="T66" s="86">
        <v>317</v>
      </c>
      <c r="U66" s="86">
        <v>1</v>
      </c>
      <c r="V66" s="86">
        <v>1</v>
      </c>
    </row>
    <row r="67" spans="1:22" ht="20.100000000000001" customHeight="1">
      <c r="A67" s="70"/>
      <c r="B67" s="72" t="s">
        <v>249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</row>
    <row r="68" spans="1:22" ht="20.100000000000001" customHeight="1">
      <c r="A68" s="74">
        <v>1</v>
      </c>
      <c r="B68" s="75" t="s">
        <v>257</v>
      </c>
      <c r="C68" s="86">
        <v>9</v>
      </c>
      <c r="D68" s="86">
        <v>200</v>
      </c>
      <c r="E68" s="86">
        <v>1</v>
      </c>
      <c r="F68" s="86">
        <v>1</v>
      </c>
      <c r="G68" s="86">
        <v>36</v>
      </c>
      <c r="H68" s="86">
        <v>6</v>
      </c>
      <c r="I68" s="86">
        <v>1</v>
      </c>
      <c r="J68" s="86">
        <v>1</v>
      </c>
      <c r="K68" s="86">
        <v>147</v>
      </c>
      <c r="L68" s="86">
        <v>1</v>
      </c>
      <c r="M68" s="86">
        <v>1</v>
      </c>
      <c r="N68" s="86">
        <v>530</v>
      </c>
      <c r="O68" s="86">
        <v>1</v>
      </c>
      <c r="P68" s="86">
        <v>1</v>
      </c>
      <c r="Q68" s="86">
        <v>614</v>
      </c>
      <c r="R68" s="86">
        <v>1</v>
      </c>
      <c r="S68" s="86">
        <v>1</v>
      </c>
      <c r="T68" s="86">
        <v>298</v>
      </c>
      <c r="U68" s="86">
        <v>1</v>
      </c>
      <c r="V68" s="86">
        <v>1</v>
      </c>
    </row>
    <row r="69" spans="1:22" ht="20.100000000000001" customHeight="1">
      <c r="A69" s="74">
        <v>2</v>
      </c>
      <c r="B69" s="75" t="s">
        <v>258</v>
      </c>
      <c r="C69" s="86">
        <v>7</v>
      </c>
      <c r="D69" s="86">
        <v>318</v>
      </c>
      <c r="E69" s="86">
        <v>1</v>
      </c>
      <c r="F69" s="86">
        <v>1</v>
      </c>
      <c r="G69" s="86">
        <v>30</v>
      </c>
      <c r="H69" s="86">
        <v>4</v>
      </c>
      <c r="I69" s="86">
        <v>0</v>
      </c>
      <c r="J69" s="86">
        <v>1</v>
      </c>
      <c r="K69" s="86">
        <v>774</v>
      </c>
      <c r="L69" s="86">
        <v>1</v>
      </c>
      <c r="M69" s="86">
        <v>1</v>
      </c>
      <c r="N69" s="86">
        <v>819</v>
      </c>
      <c r="O69" s="86">
        <v>1</v>
      </c>
      <c r="P69" s="86">
        <v>1</v>
      </c>
      <c r="Q69" s="86">
        <v>1049</v>
      </c>
      <c r="R69" s="86">
        <v>1</v>
      </c>
      <c r="S69" s="86">
        <v>1</v>
      </c>
      <c r="T69" s="86">
        <v>419</v>
      </c>
      <c r="U69" s="86">
        <v>1</v>
      </c>
      <c r="V69" s="86">
        <v>1</v>
      </c>
    </row>
    <row r="70" spans="1:22" ht="20.100000000000001" customHeight="1">
      <c r="A70" s="74">
        <v>3</v>
      </c>
      <c r="B70" s="75" t="s">
        <v>272</v>
      </c>
      <c r="C70" s="86">
        <v>9</v>
      </c>
      <c r="D70" s="86">
        <v>191</v>
      </c>
      <c r="E70" s="86">
        <v>1</v>
      </c>
      <c r="F70" s="86">
        <v>1</v>
      </c>
      <c r="G70" s="86">
        <v>31</v>
      </c>
      <c r="H70" s="86">
        <v>6</v>
      </c>
      <c r="I70" s="86">
        <v>1</v>
      </c>
      <c r="J70" s="86">
        <v>1</v>
      </c>
      <c r="K70" s="86">
        <v>300</v>
      </c>
      <c r="L70" s="86">
        <v>1</v>
      </c>
      <c r="M70" s="86">
        <v>1</v>
      </c>
      <c r="N70" s="86">
        <v>1228</v>
      </c>
      <c r="O70" s="86">
        <v>1</v>
      </c>
      <c r="P70" s="86">
        <v>1</v>
      </c>
      <c r="Q70" s="86">
        <v>810</v>
      </c>
      <c r="R70" s="86">
        <v>1</v>
      </c>
      <c r="S70" s="86">
        <v>1</v>
      </c>
      <c r="T70" s="86">
        <v>337</v>
      </c>
      <c r="U70" s="86">
        <v>1</v>
      </c>
      <c r="V70" s="86">
        <v>1</v>
      </c>
    </row>
    <row r="71" spans="1:22" ht="20.100000000000001" customHeight="1">
      <c r="A71" s="74">
        <v>4</v>
      </c>
      <c r="B71" s="75" t="s">
        <v>279</v>
      </c>
      <c r="C71" s="86">
        <v>9</v>
      </c>
      <c r="D71" s="86">
        <v>248</v>
      </c>
      <c r="E71" s="86">
        <v>1</v>
      </c>
      <c r="F71" s="86">
        <v>1</v>
      </c>
      <c r="G71" s="86">
        <v>33</v>
      </c>
      <c r="H71" s="86">
        <v>6</v>
      </c>
      <c r="I71" s="86">
        <v>1</v>
      </c>
      <c r="J71" s="86">
        <v>1</v>
      </c>
      <c r="K71" s="86">
        <v>175</v>
      </c>
      <c r="L71" s="86">
        <v>1</v>
      </c>
      <c r="M71" s="86">
        <v>1</v>
      </c>
      <c r="N71" s="86">
        <v>825</v>
      </c>
      <c r="O71" s="86">
        <v>1</v>
      </c>
      <c r="P71" s="86">
        <v>1</v>
      </c>
      <c r="Q71" s="86">
        <v>581</v>
      </c>
      <c r="R71" s="86">
        <v>1</v>
      </c>
      <c r="S71" s="86">
        <v>1</v>
      </c>
      <c r="T71" s="86">
        <v>407</v>
      </c>
      <c r="U71" s="86">
        <v>1</v>
      </c>
      <c r="V71" s="86">
        <v>1</v>
      </c>
    </row>
    <row r="72" spans="1:22" ht="20.100000000000001" customHeight="1">
      <c r="A72" s="74">
        <v>5</v>
      </c>
      <c r="B72" s="75" t="s">
        <v>281</v>
      </c>
      <c r="C72" s="86">
        <v>6</v>
      </c>
      <c r="D72" s="86">
        <v>136</v>
      </c>
      <c r="E72" s="86">
        <v>1</v>
      </c>
      <c r="F72" s="86">
        <v>1</v>
      </c>
      <c r="G72" s="86">
        <v>31</v>
      </c>
      <c r="H72" s="86">
        <v>3</v>
      </c>
      <c r="I72" s="86">
        <v>1</v>
      </c>
      <c r="J72" s="86">
        <v>1</v>
      </c>
      <c r="K72" s="86">
        <v>210</v>
      </c>
      <c r="L72" s="86">
        <v>1</v>
      </c>
      <c r="M72" s="86">
        <v>1</v>
      </c>
      <c r="N72" s="86">
        <v>559</v>
      </c>
      <c r="O72" s="86">
        <v>1</v>
      </c>
      <c r="P72" s="86">
        <v>1</v>
      </c>
      <c r="Q72" s="87">
        <v>330</v>
      </c>
      <c r="R72" s="87">
        <v>1</v>
      </c>
      <c r="S72" s="87">
        <v>1</v>
      </c>
      <c r="T72" s="86">
        <v>198</v>
      </c>
      <c r="U72" s="86">
        <v>1</v>
      </c>
      <c r="V72" s="86">
        <v>1</v>
      </c>
    </row>
    <row r="73" spans="1:22" ht="20.100000000000001" customHeight="1">
      <c r="A73" s="74">
        <v>6</v>
      </c>
      <c r="B73" s="75" t="s">
        <v>282</v>
      </c>
      <c r="C73" s="86">
        <v>7</v>
      </c>
      <c r="D73" s="86">
        <v>150</v>
      </c>
      <c r="E73" s="86">
        <v>1</v>
      </c>
      <c r="F73" s="86">
        <v>1</v>
      </c>
      <c r="G73" s="86">
        <v>41</v>
      </c>
      <c r="H73" s="86">
        <v>4</v>
      </c>
      <c r="I73" s="86">
        <v>120</v>
      </c>
      <c r="J73" s="86">
        <v>1</v>
      </c>
      <c r="K73" s="86">
        <v>120</v>
      </c>
      <c r="L73" s="86">
        <v>1</v>
      </c>
      <c r="M73" s="86">
        <v>1</v>
      </c>
      <c r="N73" s="86">
        <v>618</v>
      </c>
      <c r="O73" s="86">
        <v>1</v>
      </c>
      <c r="P73" s="86">
        <v>1</v>
      </c>
      <c r="Q73" s="86">
        <v>398</v>
      </c>
      <c r="R73" s="86">
        <v>1</v>
      </c>
      <c r="S73" s="86">
        <v>1</v>
      </c>
      <c r="T73" s="86">
        <v>188</v>
      </c>
      <c r="U73" s="86">
        <v>1</v>
      </c>
      <c r="V73" s="86">
        <v>1</v>
      </c>
    </row>
    <row r="74" spans="1:22" ht="20.100000000000001" customHeight="1">
      <c r="A74" s="70"/>
      <c r="B74" s="72" t="s">
        <v>285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</row>
    <row r="75" spans="1:22" ht="20.100000000000001" customHeight="1">
      <c r="A75" s="74">
        <v>1</v>
      </c>
      <c r="B75" s="83" t="s">
        <v>758</v>
      </c>
      <c r="C75" s="79">
        <v>13</v>
      </c>
      <c r="D75" s="79">
        <v>357</v>
      </c>
      <c r="E75" s="79">
        <v>1</v>
      </c>
      <c r="F75" s="79">
        <v>1</v>
      </c>
      <c r="G75" s="79">
        <v>21</v>
      </c>
      <c r="H75" s="79">
        <v>9</v>
      </c>
      <c r="I75" s="79">
        <v>1</v>
      </c>
      <c r="J75" s="79">
        <v>2</v>
      </c>
      <c r="K75" s="79">
        <v>450</v>
      </c>
      <c r="L75" s="79">
        <v>1</v>
      </c>
      <c r="M75" s="79">
        <v>1</v>
      </c>
      <c r="N75" s="79">
        <v>1513</v>
      </c>
      <c r="O75" s="79">
        <v>1</v>
      </c>
      <c r="P75" s="79">
        <v>1</v>
      </c>
      <c r="Q75" s="79">
        <v>954</v>
      </c>
      <c r="R75" s="79">
        <v>1</v>
      </c>
      <c r="S75" s="79">
        <v>1</v>
      </c>
      <c r="T75" s="79">
        <v>570</v>
      </c>
      <c r="U75" s="79">
        <v>1</v>
      </c>
      <c r="V75" s="79">
        <v>1</v>
      </c>
    </row>
    <row r="76" spans="1:22" ht="20.100000000000001" customHeight="1">
      <c r="A76" s="74">
        <v>2</v>
      </c>
      <c r="B76" s="83" t="s">
        <v>759</v>
      </c>
      <c r="C76" s="79">
        <v>8</v>
      </c>
      <c r="D76" s="79">
        <v>196</v>
      </c>
      <c r="E76" s="79">
        <v>1</v>
      </c>
      <c r="F76" s="79">
        <v>1</v>
      </c>
      <c r="G76" s="79">
        <v>21</v>
      </c>
      <c r="H76" s="79">
        <v>4</v>
      </c>
      <c r="I76" s="79">
        <v>1</v>
      </c>
      <c r="J76" s="79">
        <v>2</v>
      </c>
      <c r="K76" s="79">
        <v>115</v>
      </c>
      <c r="L76" s="79">
        <v>1</v>
      </c>
      <c r="M76" s="79">
        <v>1</v>
      </c>
      <c r="N76" s="79">
        <v>887</v>
      </c>
      <c r="O76" s="79">
        <v>1</v>
      </c>
      <c r="P76" s="79">
        <v>1</v>
      </c>
      <c r="Q76" s="79">
        <v>585</v>
      </c>
      <c r="R76" s="79">
        <v>1</v>
      </c>
      <c r="S76" s="79">
        <v>1</v>
      </c>
      <c r="T76" s="79">
        <v>221</v>
      </c>
      <c r="U76" s="79">
        <v>1</v>
      </c>
      <c r="V76" s="79">
        <v>1</v>
      </c>
    </row>
    <row r="77" spans="1:22" ht="20.100000000000001" customHeight="1">
      <c r="A77" s="74">
        <v>3</v>
      </c>
      <c r="B77" s="83" t="s">
        <v>287</v>
      </c>
      <c r="C77" s="79">
        <v>6</v>
      </c>
      <c r="D77" s="79">
        <v>197</v>
      </c>
      <c r="E77" s="79">
        <v>1</v>
      </c>
      <c r="F77" s="79">
        <v>1</v>
      </c>
      <c r="G77" s="79">
        <v>21</v>
      </c>
      <c r="H77" s="79">
        <v>4</v>
      </c>
      <c r="I77" s="79">
        <v>1</v>
      </c>
      <c r="J77" s="79">
        <v>2</v>
      </c>
      <c r="K77" s="79">
        <v>70</v>
      </c>
      <c r="L77" s="79">
        <v>1</v>
      </c>
      <c r="M77" s="79">
        <v>1</v>
      </c>
      <c r="N77" s="79">
        <v>892</v>
      </c>
      <c r="O77" s="79">
        <v>1</v>
      </c>
      <c r="P77" s="79">
        <v>1</v>
      </c>
      <c r="Q77" s="79">
        <v>488</v>
      </c>
      <c r="R77" s="79">
        <v>1</v>
      </c>
      <c r="S77" s="79">
        <v>1</v>
      </c>
      <c r="T77" s="79">
        <v>676</v>
      </c>
      <c r="U77" s="79">
        <v>1</v>
      </c>
      <c r="V77" s="79">
        <v>1</v>
      </c>
    </row>
    <row r="78" spans="1:22" ht="20.100000000000001" customHeight="1">
      <c r="A78" s="74">
        <v>4</v>
      </c>
      <c r="B78" s="83" t="s">
        <v>286</v>
      </c>
      <c r="C78" s="79">
        <v>13</v>
      </c>
      <c r="D78" s="79">
        <v>435</v>
      </c>
      <c r="E78" s="79">
        <v>0</v>
      </c>
      <c r="F78" s="79">
        <v>1</v>
      </c>
      <c r="G78" s="79">
        <v>21</v>
      </c>
      <c r="H78" s="79">
        <v>9</v>
      </c>
      <c r="I78" s="79">
        <v>1</v>
      </c>
      <c r="J78" s="79">
        <v>2</v>
      </c>
      <c r="K78" s="79">
        <v>185</v>
      </c>
      <c r="L78" s="79">
        <v>1</v>
      </c>
      <c r="M78" s="79">
        <v>1</v>
      </c>
      <c r="N78" s="79">
        <v>1941</v>
      </c>
      <c r="O78" s="79">
        <v>1</v>
      </c>
      <c r="P78" s="79">
        <v>1</v>
      </c>
      <c r="Q78" s="79">
        <v>1280</v>
      </c>
      <c r="R78" s="79">
        <v>1</v>
      </c>
      <c r="S78" s="79">
        <v>1</v>
      </c>
      <c r="T78" s="79">
        <v>205</v>
      </c>
      <c r="U78" s="79">
        <v>1</v>
      </c>
      <c r="V78" s="79">
        <v>1</v>
      </c>
    </row>
    <row r="79" spans="1:22" ht="20.100000000000001" customHeight="1">
      <c r="A79" s="74">
        <v>5</v>
      </c>
      <c r="B79" s="83" t="s">
        <v>291</v>
      </c>
      <c r="C79" s="79">
        <v>12</v>
      </c>
      <c r="D79" s="79">
        <v>405</v>
      </c>
      <c r="E79" s="79">
        <v>1</v>
      </c>
      <c r="F79" s="79">
        <v>1</v>
      </c>
      <c r="G79" s="79">
        <v>21</v>
      </c>
      <c r="H79" s="79">
        <v>8</v>
      </c>
      <c r="I79" s="79">
        <v>1</v>
      </c>
      <c r="J79" s="79">
        <v>2</v>
      </c>
      <c r="K79" s="79">
        <v>117</v>
      </c>
      <c r="L79" s="79">
        <v>0</v>
      </c>
      <c r="M79" s="79">
        <v>1</v>
      </c>
      <c r="N79" s="79">
        <v>1431</v>
      </c>
      <c r="O79" s="79">
        <v>1</v>
      </c>
      <c r="P79" s="79">
        <v>1</v>
      </c>
      <c r="Q79" s="79">
        <v>799</v>
      </c>
      <c r="R79" s="79">
        <v>1</v>
      </c>
      <c r="S79" s="79">
        <v>1</v>
      </c>
      <c r="T79" s="79">
        <v>415</v>
      </c>
      <c r="U79" s="79">
        <v>1</v>
      </c>
      <c r="V79" s="79">
        <v>1</v>
      </c>
    </row>
    <row r="80" spans="1:22" ht="20.100000000000001" customHeight="1">
      <c r="A80" s="74">
        <v>6</v>
      </c>
      <c r="B80" s="83" t="s">
        <v>290</v>
      </c>
      <c r="C80" s="79">
        <v>10</v>
      </c>
      <c r="D80" s="79">
        <v>496</v>
      </c>
      <c r="E80" s="79">
        <v>1</v>
      </c>
      <c r="F80" s="79">
        <v>1</v>
      </c>
      <c r="G80" s="79">
        <v>21</v>
      </c>
      <c r="H80" s="79">
        <v>6</v>
      </c>
      <c r="I80" s="79">
        <v>1</v>
      </c>
      <c r="J80" s="79">
        <v>2</v>
      </c>
      <c r="K80" s="79">
        <v>248</v>
      </c>
      <c r="L80" s="79">
        <v>1</v>
      </c>
      <c r="M80" s="79">
        <v>0</v>
      </c>
      <c r="N80" s="79">
        <v>963</v>
      </c>
      <c r="O80" s="79">
        <v>1</v>
      </c>
      <c r="P80" s="79">
        <v>1</v>
      </c>
      <c r="Q80" s="79">
        <v>292</v>
      </c>
      <c r="R80" s="79">
        <v>1</v>
      </c>
      <c r="S80" s="79">
        <v>1</v>
      </c>
      <c r="T80" s="79">
        <v>350</v>
      </c>
      <c r="U80" s="79">
        <v>1</v>
      </c>
      <c r="V80" s="79">
        <v>1</v>
      </c>
    </row>
    <row r="81" spans="1:22" ht="20.100000000000001" customHeight="1">
      <c r="A81" s="70"/>
      <c r="B81" s="72" t="s">
        <v>321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</row>
    <row r="82" spans="1:22" ht="20.100000000000001" customHeight="1">
      <c r="A82" s="74">
        <v>1</v>
      </c>
      <c r="B82" s="75" t="s">
        <v>323</v>
      </c>
      <c r="C82" s="79">
        <v>7</v>
      </c>
      <c r="D82" s="79">
        <v>250</v>
      </c>
      <c r="E82" s="79">
        <v>1</v>
      </c>
      <c r="F82" s="79">
        <v>1</v>
      </c>
      <c r="G82" s="79">
        <v>31</v>
      </c>
      <c r="H82" s="79">
        <v>4</v>
      </c>
      <c r="I82" s="79">
        <v>1</v>
      </c>
      <c r="J82" s="79">
        <v>1</v>
      </c>
      <c r="K82" s="79">
        <v>121</v>
      </c>
      <c r="L82" s="79">
        <v>1</v>
      </c>
      <c r="M82" s="79">
        <v>1</v>
      </c>
      <c r="N82" s="79">
        <v>650</v>
      </c>
      <c r="O82" s="79">
        <v>1</v>
      </c>
      <c r="P82" s="79">
        <v>1</v>
      </c>
      <c r="Q82" s="79">
        <v>714</v>
      </c>
      <c r="R82" s="79">
        <v>1</v>
      </c>
      <c r="S82" s="79">
        <v>1</v>
      </c>
      <c r="T82" s="79">
        <v>345</v>
      </c>
      <c r="U82" s="79">
        <v>1</v>
      </c>
      <c r="V82" s="79">
        <v>1</v>
      </c>
    </row>
    <row r="83" spans="1:22" ht="20.100000000000001" customHeight="1">
      <c r="A83" s="74">
        <v>2</v>
      </c>
      <c r="B83" s="75" t="s">
        <v>325</v>
      </c>
      <c r="C83" s="79">
        <v>7</v>
      </c>
      <c r="D83" s="79">
        <v>228</v>
      </c>
      <c r="E83" s="79">
        <v>0</v>
      </c>
      <c r="F83" s="79">
        <v>1</v>
      </c>
      <c r="G83" s="79">
        <v>31</v>
      </c>
      <c r="H83" s="79">
        <v>5</v>
      </c>
      <c r="I83" s="79">
        <v>1</v>
      </c>
      <c r="J83" s="79">
        <v>1</v>
      </c>
      <c r="K83" s="79">
        <v>156</v>
      </c>
      <c r="L83" s="79">
        <v>1</v>
      </c>
      <c r="M83" s="79">
        <v>1</v>
      </c>
      <c r="N83" s="79">
        <v>821</v>
      </c>
      <c r="O83" s="79">
        <v>1</v>
      </c>
      <c r="P83" s="79">
        <v>1</v>
      </c>
      <c r="Q83" s="79">
        <v>671</v>
      </c>
      <c r="R83" s="79">
        <v>1</v>
      </c>
      <c r="S83" s="79">
        <v>1</v>
      </c>
      <c r="T83" s="79">
        <v>318</v>
      </c>
      <c r="U83" s="79">
        <v>1</v>
      </c>
      <c r="V83" s="79">
        <v>1</v>
      </c>
    </row>
    <row r="84" spans="1:22" ht="20.100000000000001" customHeight="1">
      <c r="A84" s="70"/>
      <c r="B84" s="72" t="s">
        <v>338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ht="20.100000000000001" customHeight="1">
      <c r="A85" s="74">
        <v>1</v>
      </c>
      <c r="B85" s="83" t="s">
        <v>339</v>
      </c>
      <c r="C85" s="79">
        <v>9</v>
      </c>
      <c r="D85" s="79">
        <v>528</v>
      </c>
      <c r="E85" s="79">
        <v>1</v>
      </c>
      <c r="F85" s="79">
        <v>1</v>
      </c>
      <c r="G85" s="79">
        <v>36</v>
      </c>
      <c r="H85" s="79">
        <v>6</v>
      </c>
      <c r="I85" s="79">
        <v>1</v>
      </c>
      <c r="J85" s="79">
        <v>1</v>
      </c>
      <c r="K85" s="79">
        <v>378</v>
      </c>
      <c r="L85" s="79">
        <v>1</v>
      </c>
      <c r="M85" s="79">
        <v>1</v>
      </c>
      <c r="N85" s="79">
        <v>1620</v>
      </c>
      <c r="O85" s="79">
        <v>1</v>
      </c>
      <c r="P85" s="79">
        <v>1</v>
      </c>
      <c r="Q85" s="79">
        <v>1316</v>
      </c>
      <c r="R85" s="79">
        <v>1</v>
      </c>
      <c r="S85" s="79">
        <v>1</v>
      </c>
      <c r="T85" s="79">
        <v>519</v>
      </c>
      <c r="U85" s="79">
        <v>1</v>
      </c>
      <c r="V85" s="79">
        <v>1</v>
      </c>
    </row>
    <row r="86" spans="1:22" ht="20.100000000000001" customHeight="1">
      <c r="A86" s="74">
        <v>2</v>
      </c>
      <c r="B86" s="83" t="s">
        <v>348</v>
      </c>
      <c r="C86" s="79">
        <v>12</v>
      </c>
      <c r="D86" s="79">
        <v>388</v>
      </c>
      <c r="E86" s="79">
        <v>1</v>
      </c>
      <c r="F86" s="79">
        <v>1</v>
      </c>
      <c r="G86" s="79">
        <v>39</v>
      </c>
      <c r="H86" s="79">
        <v>8</v>
      </c>
      <c r="I86" s="79">
        <v>1</v>
      </c>
      <c r="J86" s="79">
        <v>1</v>
      </c>
      <c r="K86" s="79">
        <v>198</v>
      </c>
      <c r="L86" s="79">
        <v>1</v>
      </c>
      <c r="M86" s="79">
        <v>1</v>
      </c>
      <c r="N86" s="79">
        <v>837</v>
      </c>
      <c r="O86" s="79">
        <v>1</v>
      </c>
      <c r="P86" s="79">
        <v>1</v>
      </c>
      <c r="Q86" s="79">
        <v>1195</v>
      </c>
      <c r="R86" s="79">
        <v>1</v>
      </c>
      <c r="S86" s="79">
        <v>1</v>
      </c>
      <c r="T86" s="79">
        <v>482</v>
      </c>
      <c r="U86" s="79">
        <v>1</v>
      </c>
      <c r="V86" s="79">
        <v>1</v>
      </c>
    </row>
    <row r="87" spans="1:22" ht="20.100000000000001" customHeight="1">
      <c r="A87" s="74">
        <v>3</v>
      </c>
      <c r="B87" s="83" t="s">
        <v>343</v>
      </c>
      <c r="C87" s="79">
        <v>5</v>
      </c>
      <c r="D87" s="79">
        <v>204</v>
      </c>
      <c r="E87" s="79">
        <v>1</v>
      </c>
      <c r="F87" s="79">
        <v>1</v>
      </c>
      <c r="G87" s="79">
        <v>26</v>
      </c>
      <c r="H87" s="79">
        <v>3</v>
      </c>
      <c r="I87" s="79">
        <v>1</v>
      </c>
      <c r="J87" s="79">
        <v>1</v>
      </c>
      <c r="K87" s="79">
        <v>90</v>
      </c>
      <c r="L87" s="79">
        <v>1</v>
      </c>
      <c r="M87" s="79">
        <v>1</v>
      </c>
      <c r="N87" s="79">
        <v>725</v>
      </c>
      <c r="O87" s="79">
        <v>1</v>
      </c>
      <c r="P87" s="79">
        <v>1</v>
      </c>
      <c r="Q87" s="79">
        <v>890</v>
      </c>
      <c r="R87" s="79">
        <v>1</v>
      </c>
      <c r="S87" s="79">
        <v>1</v>
      </c>
      <c r="T87" s="79">
        <v>228</v>
      </c>
      <c r="U87" s="79">
        <v>1</v>
      </c>
      <c r="V87" s="79">
        <v>1</v>
      </c>
    </row>
    <row r="88" spans="1:22" ht="20.100000000000001" customHeight="1">
      <c r="A88" s="74">
        <v>4</v>
      </c>
      <c r="B88" s="83" t="s">
        <v>344</v>
      </c>
      <c r="C88" s="79">
        <v>10</v>
      </c>
      <c r="D88" s="79">
        <v>314</v>
      </c>
      <c r="E88" s="79">
        <v>1</v>
      </c>
      <c r="F88" s="79">
        <v>1</v>
      </c>
      <c r="G88" s="79">
        <v>44</v>
      </c>
      <c r="H88" s="79">
        <v>7</v>
      </c>
      <c r="I88" s="79">
        <v>1</v>
      </c>
      <c r="J88" s="79">
        <v>1</v>
      </c>
      <c r="K88" s="79">
        <v>400</v>
      </c>
      <c r="L88" s="79">
        <v>1</v>
      </c>
      <c r="M88" s="79">
        <v>1</v>
      </c>
      <c r="N88" s="79">
        <v>868</v>
      </c>
      <c r="O88" s="79">
        <v>1</v>
      </c>
      <c r="P88" s="79">
        <v>1</v>
      </c>
      <c r="Q88" s="79">
        <v>883</v>
      </c>
      <c r="R88" s="79">
        <v>1</v>
      </c>
      <c r="S88" s="79">
        <v>1</v>
      </c>
      <c r="T88" s="79">
        <v>492</v>
      </c>
      <c r="U88" s="79">
        <v>1</v>
      </c>
      <c r="V88" s="79">
        <v>1</v>
      </c>
    </row>
    <row r="89" spans="1:22" ht="20.100000000000001" customHeight="1">
      <c r="A89" s="74">
        <v>5</v>
      </c>
      <c r="B89" s="83" t="s">
        <v>351</v>
      </c>
      <c r="C89" s="79">
        <v>6</v>
      </c>
      <c r="D89" s="79">
        <v>172</v>
      </c>
      <c r="E89" s="79">
        <v>1</v>
      </c>
      <c r="F89" s="79">
        <v>1</v>
      </c>
      <c r="G89" s="79">
        <v>32</v>
      </c>
      <c r="H89" s="79">
        <v>3</v>
      </c>
      <c r="I89" s="79">
        <v>1</v>
      </c>
      <c r="J89" s="79">
        <v>1</v>
      </c>
      <c r="K89" s="79">
        <v>410</v>
      </c>
      <c r="L89" s="79">
        <v>1</v>
      </c>
      <c r="M89" s="79">
        <v>1</v>
      </c>
      <c r="N89" s="79">
        <v>433</v>
      </c>
      <c r="O89" s="79">
        <v>1</v>
      </c>
      <c r="P89" s="79">
        <v>1</v>
      </c>
      <c r="Q89" s="79">
        <v>415</v>
      </c>
      <c r="R89" s="79">
        <v>1</v>
      </c>
      <c r="S89" s="79">
        <v>1</v>
      </c>
      <c r="T89" s="79">
        <v>172</v>
      </c>
      <c r="U89" s="79">
        <v>1</v>
      </c>
      <c r="V89" s="79">
        <v>1</v>
      </c>
    </row>
    <row r="90" spans="1:22" ht="20.100000000000001" customHeight="1">
      <c r="A90" s="74">
        <v>6</v>
      </c>
      <c r="B90" s="83" t="s">
        <v>350</v>
      </c>
      <c r="C90" s="79">
        <v>9</v>
      </c>
      <c r="D90" s="79">
        <v>264</v>
      </c>
      <c r="E90" s="79">
        <v>1</v>
      </c>
      <c r="F90" s="79">
        <v>1</v>
      </c>
      <c r="G90" s="79">
        <v>32</v>
      </c>
      <c r="H90" s="79">
        <v>6</v>
      </c>
      <c r="I90" s="79">
        <v>1</v>
      </c>
      <c r="J90" s="79">
        <v>1</v>
      </c>
      <c r="K90" s="79">
        <v>350</v>
      </c>
      <c r="L90" s="79">
        <v>1</v>
      </c>
      <c r="M90" s="79">
        <v>1</v>
      </c>
      <c r="N90" s="79">
        <v>404</v>
      </c>
      <c r="O90" s="79">
        <v>1</v>
      </c>
      <c r="P90" s="79">
        <v>1</v>
      </c>
      <c r="Q90" s="79">
        <v>502</v>
      </c>
      <c r="R90" s="79">
        <v>1</v>
      </c>
      <c r="S90" s="79">
        <v>1</v>
      </c>
      <c r="T90" s="79">
        <v>315</v>
      </c>
      <c r="U90" s="79">
        <v>1</v>
      </c>
      <c r="V90" s="79">
        <v>1</v>
      </c>
    </row>
    <row r="91" spans="1:22" ht="20.100000000000001" customHeight="1">
      <c r="A91" s="70"/>
      <c r="B91" s="72" t="s">
        <v>368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</row>
    <row r="92" spans="1:22" ht="20.100000000000001" customHeight="1">
      <c r="A92" s="74">
        <v>1</v>
      </c>
      <c r="B92" s="83" t="s">
        <v>369</v>
      </c>
      <c r="C92" s="79">
        <v>6</v>
      </c>
      <c r="D92" s="79">
        <v>168</v>
      </c>
      <c r="E92" s="79">
        <v>1</v>
      </c>
      <c r="F92" s="79">
        <v>1</v>
      </c>
      <c r="G92" s="79">
        <v>33</v>
      </c>
      <c r="H92" s="79">
        <v>3</v>
      </c>
      <c r="I92" s="79">
        <v>0</v>
      </c>
      <c r="J92" s="79">
        <v>1</v>
      </c>
      <c r="K92" s="79">
        <v>108</v>
      </c>
      <c r="L92" s="79">
        <v>1</v>
      </c>
      <c r="M92" s="79">
        <v>1</v>
      </c>
      <c r="N92" s="79">
        <v>630</v>
      </c>
      <c r="O92" s="79">
        <v>1</v>
      </c>
      <c r="P92" s="79">
        <v>1</v>
      </c>
      <c r="Q92" s="79">
        <v>642</v>
      </c>
      <c r="R92" s="79">
        <v>1</v>
      </c>
      <c r="S92" s="79">
        <v>1</v>
      </c>
      <c r="T92" s="79">
        <v>361</v>
      </c>
      <c r="U92" s="79">
        <v>1</v>
      </c>
      <c r="V92" s="79">
        <v>1</v>
      </c>
    </row>
    <row r="93" spans="1:22" ht="20.100000000000001" customHeight="1">
      <c r="A93" s="74">
        <v>2</v>
      </c>
      <c r="B93" s="83" t="s">
        <v>370</v>
      </c>
      <c r="C93" s="79">
        <v>6</v>
      </c>
      <c r="D93" s="79">
        <v>206</v>
      </c>
      <c r="E93" s="79">
        <v>1</v>
      </c>
      <c r="F93" s="79">
        <v>1</v>
      </c>
      <c r="G93" s="79">
        <v>31</v>
      </c>
      <c r="H93" s="79">
        <v>3</v>
      </c>
      <c r="I93" s="79">
        <v>1</v>
      </c>
      <c r="J93" s="79">
        <v>1</v>
      </c>
      <c r="K93" s="79">
        <v>85</v>
      </c>
      <c r="L93" s="79">
        <v>1</v>
      </c>
      <c r="M93" s="79">
        <v>1</v>
      </c>
      <c r="N93" s="79">
        <v>1230</v>
      </c>
      <c r="O93" s="79">
        <v>1</v>
      </c>
      <c r="P93" s="79">
        <v>1</v>
      </c>
      <c r="Q93" s="79">
        <v>851</v>
      </c>
      <c r="R93" s="79">
        <v>1</v>
      </c>
      <c r="S93" s="79">
        <v>1</v>
      </c>
      <c r="T93" s="79">
        <v>340</v>
      </c>
      <c r="U93" s="79">
        <v>1</v>
      </c>
      <c r="V93" s="79">
        <v>1</v>
      </c>
    </row>
    <row r="94" spans="1:22" ht="20.100000000000001" customHeight="1">
      <c r="A94" s="74">
        <v>3</v>
      </c>
      <c r="B94" s="83" t="s">
        <v>371</v>
      </c>
      <c r="C94" s="79">
        <v>6</v>
      </c>
      <c r="D94" s="79">
        <v>210</v>
      </c>
      <c r="E94" s="79">
        <v>1</v>
      </c>
      <c r="F94" s="79">
        <v>1</v>
      </c>
      <c r="G94" s="79">
        <v>31</v>
      </c>
      <c r="H94" s="79">
        <v>3</v>
      </c>
      <c r="I94" s="79">
        <v>0</v>
      </c>
      <c r="J94" s="79">
        <v>1</v>
      </c>
      <c r="K94" s="79">
        <v>83</v>
      </c>
      <c r="L94" s="79">
        <v>1</v>
      </c>
      <c r="M94" s="79">
        <v>1</v>
      </c>
      <c r="N94" s="79">
        <v>543</v>
      </c>
      <c r="O94" s="79">
        <v>1</v>
      </c>
      <c r="P94" s="79">
        <v>1</v>
      </c>
      <c r="Q94" s="79">
        <v>336</v>
      </c>
      <c r="R94" s="79">
        <v>1</v>
      </c>
      <c r="S94" s="79">
        <v>1</v>
      </c>
      <c r="T94" s="79">
        <v>319</v>
      </c>
      <c r="U94" s="79">
        <v>1</v>
      </c>
      <c r="V94" s="79">
        <v>1</v>
      </c>
    </row>
    <row r="95" spans="1:22" ht="20.100000000000001" customHeight="1">
      <c r="A95" s="74">
        <v>4</v>
      </c>
      <c r="B95" s="83" t="s">
        <v>372</v>
      </c>
      <c r="C95" s="79">
        <v>7</v>
      </c>
      <c r="D95" s="79">
        <v>303</v>
      </c>
      <c r="E95" s="79">
        <v>1</v>
      </c>
      <c r="F95" s="79">
        <v>1</v>
      </c>
      <c r="G95" s="79">
        <v>35</v>
      </c>
      <c r="H95" s="79">
        <v>3</v>
      </c>
      <c r="I95" s="79">
        <v>1</v>
      </c>
      <c r="J95" s="79">
        <v>1</v>
      </c>
      <c r="K95" s="79">
        <v>89</v>
      </c>
      <c r="L95" s="79">
        <v>1</v>
      </c>
      <c r="M95" s="79">
        <v>1</v>
      </c>
      <c r="N95" s="79">
        <v>803</v>
      </c>
      <c r="O95" s="79">
        <v>1</v>
      </c>
      <c r="P95" s="79">
        <v>1</v>
      </c>
      <c r="Q95" s="79">
        <v>488</v>
      </c>
      <c r="R95" s="79">
        <v>1</v>
      </c>
      <c r="S95" s="79">
        <v>1</v>
      </c>
      <c r="T95" s="79">
        <v>420</v>
      </c>
      <c r="U95" s="79">
        <v>0</v>
      </c>
      <c r="V95" s="79">
        <v>1</v>
      </c>
    </row>
    <row r="96" spans="1:22" ht="20.100000000000001" customHeight="1">
      <c r="A96" s="74">
        <v>5</v>
      </c>
      <c r="B96" s="83" t="s">
        <v>396</v>
      </c>
      <c r="C96" s="79">
        <v>12</v>
      </c>
      <c r="D96" s="79">
        <v>337</v>
      </c>
      <c r="E96" s="79">
        <v>1</v>
      </c>
      <c r="F96" s="79">
        <v>1</v>
      </c>
      <c r="G96" s="79">
        <v>36</v>
      </c>
      <c r="H96" s="79">
        <v>5</v>
      </c>
      <c r="I96" s="79">
        <v>1</v>
      </c>
      <c r="J96" s="79">
        <v>1</v>
      </c>
      <c r="K96" s="79">
        <v>138</v>
      </c>
      <c r="L96" s="79">
        <v>1</v>
      </c>
      <c r="M96" s="79">
        <v>1</v>
      </c>
      <c r="N96" s="79">
        <v>1018</v>
      </c>
      <c r="O96" s="79">
        <v>1</v>
      </c>
      <c r="P96" s="79">
        <v>1</v>
      </c>
      <c r="Q96" s="79">
        <v>814</v>
      </c>
      <c r="R96" s="79">
        <v>1</v>
      </c>
      <c r="S96" s="79">
        <v>1</v>
      </c>
      <c r="T96" s="79">
        <v>350</v>
      </c>
      <c r="U96" s="79">
        <v>1</v>
      </c>
      <c r="V96" s="79">
        <v>1</v>
      </c>
    </row>
    <row r="97" spans="1:22" ht="20.100000000000001" customHeight="1">
      <c r="A97" s="74">
        <v>6</v>
      </c>
      <c r="B97" s="83" t="s">
        <v>393</v>
      </c>
      <c r="C97" s="79">
        <v>10</v>
      </c>
      <c r="D97" s="79">
        <v>459</v>
      </c>
      <c r="E97" s="79">
        <v>1</v>
      </c>
      <c r="F97" s="79">
        <v>1</v>
      </c>
      <c r="G97" s="79">
        <v>31</v>
      </c>
      <c r="H97" s="79">
        <v>5</v>
      </c>
      <c r="I97" s="79">
        <v>1</v>
      </c>
      <c r="J97" s="79">
        <v>1</v>
      </c>
      <c r="K97" s="79">
        <v>75</v>
      </c>
      <c r="L97" s="79">
        <v>1</v>
      </c>
      <c r="M97" s="79">
        <v>1</v>
      </c>
      <c r="N97" s="79">
        <v>650</v>
      </c>
      <c r="O97" s="79">
        <v>1</v>
      </c>
      <c r="P97" s="79">
        <v>1</v>
      </c>
      <c r="Q97" s="79">
        <v>281</v>
      </c>
      <c r="R97" s="79">
        <v>1</v>
      </c>
      <c r="S97" s="79">
        <v>1</v>
      </c>
      <c r="T97" s="79">
        <v>216</v>
      </c>
      <c r="U97" s="79">
        <v>1</v>
      </c>
      <c r="V97" s="79">
        <v>1</v>
      </c>
    </row>
    <row r="98" spans="1:22" ht="20.100000000000001" customHeight="1">
      <c r="A98" s="70"/>
      <c r="B98" s="72" t="s">
        <v>398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</row>
    <row r="99" spans="1:22" ht="20.100000000000001" customHeight="1">
      <c r="A99" s="74">
        <v>1</v>
      </c>
      <c r="B99" s="83" t="s">
        <v>760</v>
      </c>
      <c r="C99" s="74">
        <v>10</v>
      </c>
      <c r="D99" s="74">
        <v>377</v>
      </c>
      <c r="E99" s="74">
        <v>1</v>
      </c>
      <c r="F99" s="74">
        <v>1</v>
      </c>
      <c r="G99" s="74">
        <v>35</v>
      </c>
      <c r="H99" s="74">
        <v>7</v>
      </c>
      <c r="I99" s="74">
        <v>1</v>
      </c>
      <c r="J99" s="74">
        <v>2</v>
      </c>
      <c r="K99" s="74">
        <v>282</v>
      </c>
      <c r="L99" s="88">
        <v>1</v>
      </c>
      <c r="M99" s="88">
        <v>1</v>
      </c>
      <c r="N99" s="86">
        <v>1201</v>
      </c>
      <c r="O99" s="74">
        <v>1</v>
      </c>
      <c r="P99" s="74">
        <v>1</v>
      </c>
      <c r="Q99" s="74">
        <v>723</v>
      </c>
      <c r="R99" s="74">
        <v>1</v>
      </c>
      <c r="S99" s="74">
        <v>1</v>
      </c>
      <c r="T99" s="74">
        <v>395</v>
      </c>
      <c r="U99" s="74">
        <v>1</v>
      </c>
      <c r="V99" s="74">
        <v>1</v>
      </c>
    </row>
    <row r="100" spans="1:22" ht="20.100000000000001" customHeight="1">
      <c r="A100" s="74">
        <v>2</v>
      </c>
      <c r="B100" s="83" t="s">
        <v>404</v>
      </c>
      <c r="C100" s="74">
        <v>5</v>
      </c>
      <c r="D100" s="74">
        <v>270</v>
      </c>
      <c r="E100" s="74">
        <v>1</v>
      </c>
      <c r="F100" s="74">
        <v>1</v>
      </c>
      <c r="G100" s="74">
        <v>30</v>
      </c>
      <c r="H100" s="74">
        <v>3</v>
      </c>
      <c r="I100" s="74">
        <v>1</v>
      </c>
      <c r="J100" s="74">
        <v>2</v>
      </c>
      <c r="K100" s="74">
        <v>140</v>
      </c>
      <c r="L100" s="88">
        <v>1</v>
      </c>
      <c r="M100" s="88">
        <v>1</v>
      </c>
      <c r="N100" s="74">
        <v>393</v>
      </c>
      <c r="O100" s="74">
        <v>1</v>
      </c>
      <c r="P100" s="74">
        <v>1</v>
      </c>
      <c r="Q100" s="74">
        <v>139</v>
      </c>
      <c r="R100" s="74">
        <v>1</v>
      </c>
      <c r="S100" s="74">
        <v>1</v>
      </c>
      <c r="T100" s="74">
        <v>165</v>
      </c>
      <c r="U100" s="74">
        <v>1</v>
      </c>
      <c r="V100" s="74">
        <v>1</v>
      </c>
    </row>
    <row r="101" spans="1:22" ht="20.100000000000001" customHeight="1">
      <c r="A101" s="74">
        <v>3</v>
      </c>
      <c r="B101" s="83" t="s">
        <v>761</v>
      </c>
      <c r="C101" s="74">
        <v>8</v>
      </c>
      <c r="D101" s="74">
        <v>390</v>
      </c>
      <c r="E101" s="74">
        <v>1</v>
      </c>
      <c r="F101" s="74">
        <v>1</v>
      </c>
      <c r="G101" s="74">
        <v>34</v>
      </c>
      <c r="H101" s="74">
        <v>4</v>
      </c>
      <c r="I101" s="74">
        <v>1</v>
      </c>
      <c r="J101" s="74">
        <v>1</v>
      </c>
      <c r="K101" s="74">
        <v>142</v>
      </c>
      <c r="L101" s="88">
        <v>1</v>
      </c>
      <c r="M101" s="88">
        <v>1</v>
      </c>
      <c r="N101" s="74">
        <v>971</v>
      </c>
      <c r="O101" s="74">
        <v>1</v>
      </c>
      <c r="P101" s="74">
        <v>1</v>
      </c>
      <c r="Q101" s="74">
        <v>705</v>
      </c>
      <c r="R101" s="74">
        <v>1</v>
      </c>
      <c r="S101" s="74">
        <v>1</v>
      </c>
      <c r="T101" s="74">
        <v>397</v>
      </c>
      <c r="U101" s="74">
        <v>1</v>
      </c>
      <c r="V101" s="74">
        <v>1</v>
      </c>
    </row>
    <row r="102" spans="1:22" ht="20.100000000000001" customHeight="1">
      <c r="A102" s="74">
        <v>4</v>
      </c>
      <c r="B102" s="83" t="s">
        <v>762</v>
      </c>
      <c r="C102" s="74">
        <v>6</v>
      </c>
      <c r="D102" s="74">
        <v>196</v>
      </c>
      <c r="E102" s="74">
        <v>1</v>
      </c>
      <c r="F102" s="74">
        <v>1</v>
      </c>
      <c r="G102" s="74">
        <v>32</v>
      </c>
      <c r="H102" s="74">
        <v>4</v>
      </c>
      <c r="I102" s="74">
        <v>1</v>
      </c>
      <c r="J102" s="74">
        <v>2</v>
      </c>
      <c r="K102" s="74">
        <v>215</v>
      </c>
      <c r="L102" s="88">
        <v>1</v>
      </c>
      <c r="M102" s="88">
        <v>1</v>
      </c>
      <c r="N102" s="74">
        <v>612</v>
      </c>
      <c r="O102" s="74">
        <v>1</v>
      </c>
      <c r="P102" s="74">
        <v>1</v>
      </c>
      <c r="Q102" s="74">
        <v>570</v>
      </c>
      <c r="R102" s="74">
        <v>1</v>
      </c>
      <c r="S102" s="74">
        <v>1</v>
      </c>
      <c r="T102" s="74">
        <v>300</v>
      </c>
      <c r="U102" s="74">
        <v>1</v>
      </c>
      <c r="V102" s="74">
        <v>1</v>
      </c>
    </row>
    <row r="103" spans="1:22" ht="20.100000000000001" customHeight="1">
      <c r="A103" s="74">
        <v>5</v>
      </c>
      <c r="B103" s="83" t="s">
        <v>763</v>
      </c>
      <c r="C103" s="74">
        <v>5</v>
      </c>
      <c r="D103" s="74">
        <v>205</v>
      </c>
      <c r="E103" s="74">
        <v>1</v>
      </c>
      <c r="F103" s="74">
        <v>1</v>
      </c>
      <c r="G103" s="74">
        <v>32</v>
      </c>
      <c r="H103" s="74">
        <v>3</v>
      </c>
      <c r="I103" s="74">
        <v>1</v>
      </c>
      <c r="J103" s="74">
        <v>2</v>
      </c>
      <c r="K103" s="74">
        <v>40</v>
      </c>
      <c r="L103" s="88">
        <v>0</v>
      </c>
      <c r="M103" s="88">
        <v>1</v>
      </c>
      <c r="N103" s="74">
        <v>604</v>
      </c>
      <c r="O103" s="74">
        <v>1</v>
      </c>
      <c r="P103" s="74">
        <v>1</v>
      </c>
      <c r="Q103" s="74">
        <v>553</v>
      </c>
      <c r="R103" s="74">
        <v>1</v>
      </c>
      <c r="S103" s="74">
        <v>1</v>
      </c>
      <c r="T103" s="74">
        <v>259</v>
      </c>
      <c r="U103" s="74">
        <v>1</v>
      </c>
      <c r="V103" s="74">
        <v>1</v>
      </c>
    </row>
    <row r="104" spans="1:22" ht="20.100000000000001" customHeight="1">
      <c r="A104" s="74">
        <v>6</v>
      </c>
      <c r="B104" s="83" t="s">
        <v>764</v>
      </c>
      <c r="C104" s="74">
        <v>8</v>
      </c>
      <c r="D104" s="74">
        <v>239</v>
      </c>
      <c r="E104" s="74">
        <v>1</v>
      </c>
      <c r="F104" s="74">
        <v>1</v>
      </c>
      <c r="G104" s="74">
        <v>33</v>
      </c>
      <c r="H104" s="74">
        <v>5</v>
      </c>
      <c r="I104" s="74">
        <v>1</v>
      </c>
      <c r="J104" s="74">
        <v>2</v>
      </c>
      <c r="K104" s="74">
        <v>83</v>
      </c>
      <c r="L104" s="88">
        <v>1</v>
      </c>
      <c r="M104" s="88">
        <v>1</v>
      </c>
      <c r="N104" s="74">
        <v>772</v>
      </c>
      <c r="O104" s="74">
        <v>1</v>
      </c>
      <c r="P104" s="74">
        <v>1</v>
      </c>
      <c r="Q104" s="74">
        <v>464</v>
      </c>
      <c r="R104" s="74">
        <v>1</v>
      </c>
      <c r="S104" s="74">
        <v>1</v>
      </c>
      <c r="T104" s="74">
        <v>262</v>
      </c>
      <c r="U104" s="74">
        <v>1</v>
      </c>
      <c r="V104" s="74">
        <v>1</v>
      </c>
    </row>
    <row r="105" spans="1:22" ht="20.100000000000001" customHeight="1">
      <c r="A105" s="70"/>
      <c r="B105" s="72" t="s">
        <v>416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</row>
    <row r="106" spans="1:22" ht="20.100000000000001" customHeight="1">
      <c r="A106" s="74">
        <v>1</v>
      </c>
      <c r="B106" s="75" t="s">
        <v>422</v>
      </c>
      <c r="C106" s="89">
        <v>11</v>
      </c>
      <c r="D106" s="89">
        <v>205</v>
      </c>
      <c r="E106" s="90">
        <v>1</v>
      </c>
      <c r="F106" s="90">
        <v>1</v>
      </c>
      <c r="G106" s="89">
        <v>24</v>
      </c>
      <c r="H106" s="89">
        <v>4</v>
      </c>
      <c r="I106" s="90">
        <v>1</v>
      </c>
      <c r="J106" s="90">
        <v>1</v>
      </c>
      <c r="K106" s="89">
        <v>145</v>
      </c>
      <c r="L106" s="90">
        <v>1</v>
      </c>
      <c r="M106" s="90">
        <v>1</v>
      </c>
      <c r="N106" s="89">
        <v>845</v>
      </c>
      <c r="O106" s="90">
        <v>1</v>
      </c>
      <c r="P106" s="90">
        <v>1</v>
      </c>
      <c r="Q106" s="89">
        <v>645</v>
      </c>
      <c r="R106" s="90">
        <v>1</v>
      </c>
      <c r="S106" s="90">
        <v>1</v>
      </c>
      <c r="T106" s="89">
        <v>230</v>
      </c>
      <c r="U106" s="90">
        <v>1</v>
      </c>
      <c r="V106" s="90">
        <v>1</v>
      </c>
    </row>
    <row r="107" spans="1:22" ht="20.100000000000001" customHeight="1">
      <c r="A107" s="74">
        <v>2</v>
      </c>
      <c r="B107" s="75" t="s">
        <v>423</v>
      </c>
      <c r="C107" s="89">
        <v>7</v>
      </c>
      <c r="D107" s="89">
        <v>317</v>
      </c>
      <c r="E107" s="90">
        <v>1</v>
      </c>
      <c r="F107" s="90">
        <v>1</v>
      </c>
      <c r="G107" s="89">
        <v>31</v>
      </c>
      <c r="H107" s="89">
        <v>4</v>
      </c>
      <c r="I107" s="90">
        <v>1</v>
      </c>
      <c r="J107" s="90">
        <v>1</v>
      </c>
      <c r="K107" s="89">
        <v>125</v>
      </c>
      <c r="L107" s="90">
        <v>1</v>
      </c>
      <c r="M107" s="90">
        <v>1</v>
      </c>
      <c r="N107" s="89">
        <v>773</v>
      </c>
      <c r="O107" s="90">
        <v>1</v>
      </c>
      <c r="P107" s="90">
        <v>1</v>
      </c>
      <c r="Q107" s="89">
        <v>412</v>
      </c>
      <c r="R107" s="90">
        <v>0</v>
      </c>
      <c r="S107" s="90">
        <v>1</v>
      </c>
      <c r="T107" s="89">
        <v>28</v>
      </c>
      <c r="U107" s="90">
        <v>1</v>
      </c>
      <c r="V107" s="90">
        <v>1</v>
      </c>
    </row>
    <row r="108" spans="1:22" ht="20.100000000000001" customHeight="1">
      <c r="A108" s="74">
        <v>3</v>
      </c>
      <c r="B108" s="75" t="s">
        <v>452</v>
      </c>
      <c r="C108" s="89">
        <v>10</v>
      </c>
      <c r="D108" s="89">
        <v>593</v>
      </c>
      <c r="E108" s="90">
        <v>1</v>
      </c>
      <c r="F108" s="90">
        <v>1</v>
      </c>
      <c r="G108" s="89">
        <v>39</v>
      </c>
      <c r="H108" s="89">
        <v>6</v>
      </c>
      <c r="I108" s="90">
        <v>1</v>
      </c>
      <c r="J108" s="90">
        <v>1</v>
      </c>
      <c r="K108" s="89">
        <v>102</v>
      </c>
      <c r="L108" s="90">
        <v>1</v>
      </c>
      <c r="M108" s="90">
        <v>1</v>
      </c>
      <c r="N108" s="89">
        <v>723</v>
      </c>
      <c r="O108" s="90">
        <v>1</v>
      </c>
      <c r="P108" s="90">
        <v>1</v>
      </c>
      <c r="Q108" s="89">
        <v>425</v>
      </c>
      <c r="R108" s="90">
        <v>1</v>
      </c>
      <c r="S108" s="90">
        <v>1</v>
      </c>
      <c r="T108" s="89">
        <v>427</v>
      </c>
      <c r="U108" s="90">
        <v>1</v>
      </c>
      <c r="V108" s="90">
        <v>1</v>
      </c>
    </row>
    <row r="109" spans="1:22" ht="20.100000000000001" customHeight="1">
      <c r="A109" s="70"/>
      <c r="B109" s="72" t="s">
        <v>454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</row>
    <row r="110" spans="1:22" ht="20.100000000000001" customHeight="1">
      <c r="A110" s="74">
        <v>1</v>
      </c>
      <c r="B110" s="75" t="s">
        <v>455</v>
      </c>
      <c r="C110" s="74">
        <v>5</v>
      </c>
      <c r="D110" s="74">
        <v>99</v>
      </c>
      <c r="E110" s="74">
        <v>1</v>
      </c>
      <c r="F110" s="74">
        <v>1</v>
      </c>
      <c r="G110" s="74">
        <v>31</v>
      </c>
      <c r="H110" s="74">
        <v>3</v>
      </c>
      <c r="I110" s="74">
        <v>1</v>
      </c>
      <c r="J110" s="74">
        <v>1</v>
      </c>
      <c r="K110" s="74">
        <v>54</v>
      </c>
      <c r="L110" s="74">
        <v>1</v>
      </c>
      <c r="M110" s="74">
        <v>1</v>
      </c>
      <c r="N110" s="74">
        <v>331</v>
      </c>
      <c r="O110" s="74">
        <v>1</v>
      </c>
      <c r="P110" s="74">
        <v>1</v>
      </c>
      <c r="Q110" s="74">
        <v>421</v>
      </c>
      <c r="R110" s="74">
        <v>1</v>
      </c>
      <c r="S110" s="74">
        <v>1</v>
      </c>
      <c r="T110" s="74">
        <v>180</v>
      </c>
      <c r="U110" s="74">
        <v>1</v>
      </c>
      <c r="V110" s="74">
        <v>1</v>
      </c>
    </row>
    <row r="111" spans="1:22" ht="20.100000000000001" customHeight="1">
      <c r="A111" s="74">
        <v>2</v>
      </c>
      <c r="B111" s="75" t="s">
        <v>456</v>
      </c>
      <c r="C111" s="74">
        <v>9</v>
      </c>
      <c r="D111" s="74">
        <v>198</v>
      </c>
      <c r="E111" s="74">
        <v>1</v>
      </c>
      <c r="F111" s="74">
        <v>1</v>
      </c>
      <c r="G111" s="74">
        <v>33</v>
      </c>
      <c r="H111" s="74">
        <v>5</v>
      </c>
      <c r="I111" s="74">
        <v>1</v>
      </c>
      <c r="J111" s="74">
        <v>2</v>
      </c>
      <c r="K111" s="74">
        <v>79</v>
      </c>
      <c r="L111" s="74">
        <v>1</v>
      </c>
      <c r="M111" s="74">
        <v>1</v>
      </c>
      <c r="N111" s="74">
        <v>664</v>
      </c>
      <c r="O111" s="74">
        <v>1</v>
      </c>
      <c r="P111" s="74">
        <v>1</v>
      </c>
      <c r="Q111" s="74">
        <v>485</v>
      </c>
      <c r="R111" s="74">
        <v>1</v>
      </c>
      <c r="S111" s="74">
        <v>1</v>
      </c>
      <c r="T111" s="74">
        <v>250</v>
      </c>
      <c r="U111" s="74">
        <v>1</v>
      </c>
      <c r="V111" s="74">
        <v>1</v>
      </c>
    </row>
    <row r="112" spans="1:22" ht="20.100000000000001" customHeight="1">
      <c r="A112" s="74">
        <v>3</v>
      </c>
      <c r="B112" s="75" t="s">
        <v>458</v>
      </c>
      <c r="C112" s="74">
        <v>6</v>
      </c>
      <c r="D112" s="74">
        <v>180</v>
      </c>
      <c r="E112" s="74">
        <v>1</v>
      </c>
      <c r="F112" s="74">
        <v>1</v>
      </c>
      <c r="G112" s="74">
        <v>31</v>
      </c>
      <c r="H112" s="74">
        <v>3</v>
      </c>
      <c r="I112" s="74">
        <v>1</v>
      </c>
      <c r="J112" s="74">
        <v>1</v>
      </c>
      <c r="K112" s="74">
        <v>61</v>
      </c>
      <c r="L112" s="74">
        <v>1</v>
      </c>
      <c r="M112" s="74">
        <v>1</v>
      </c>
      <c r="N112" s="74">
        <v>426</v>
      </c>
      <c r="O112" s="74">
        <v>1</v>
      </c>
      <c r="P112" s="74">
        <v>1</v>
      </c>
      <c r="Q112" s="74">
        <v>275</v>
      </c>
      <c r="R112" s="74">
        <v>1</v>
      </c>
      <c r="S112" s="74">
        <v>1</v>
      </c>
      <c r="T112" s="74">
        <v>242</v>
      </c>
      <c r="U112" s="74">
        <v>1</v>
      </c>
      <c r="V112" s="74">
        <v>1</v>
      </c>
    </row>
    <row r="113" spans="1:22" ht="20.100000000000001" customHeight="1">
      <c r="A113" s="74">
        <v>4</v>
      </c>
      <c r="B113" s="75" t="s">
        <v>459</v>
      </c>
      <c r="C113" s="74">
        <v>7</v>
      </c>
      <c r="D113" s="74">
        <v>209</v>
      </c>
      <c r="E113" s="74">
        <v>1</v>
      </c>
      <c r="F113" s="74">
        <v>1</v>
      </c>
      <c r="G113" s="74">
        <v>33</v>
      </c>
      <c r="H113" s="74">
        <v>4</v>
      </c>
      <c r="I113" s="74">
        <v>1</v>
      </c>
      <c r="J113" s="74">
        <v>2</v>
      </c>
      <c r="K113" s="74">
        <v>469</v>
      </c>
      <c r="L113" s="74">
        <v>1</v>
      </c>
      <c r="M113" s="74">
        <v>0</v>
      </c>
      <c r="N113" s="74">
        <v>527</v>
      </c>
      <c r="O113" s="74">
        <v>1</v>
      </c>
      <c r="P113" s="74">
        <v>1</v>
      </c>
      <c r="Q113" s="74">
        <v>826</v>
      </c>
      <c r="R113" s="74">
        <v>1</v>
      </c>
      <c r="S113" s="74">
        <v>1</v>
      </c>
      <c r="T113" s="74">
        <v>365</v>
      </c>
      <c r="U113" s="74">
        <v>1</v>
      </c>
      <c r="V113" s="74">
        <v>1</v>
      </c>
    </row>
    <row r="114" spans="1:22" ht="20.100000000000001" customHeight="1">
      <c r="A114" s="74">
        <v>5</v>
      </c>
      <c r="B114" s="91" t="s">
        <v>460</v>
      </c>
      <c r="C114" s="81">
        <v>8</v>
      </c>
      <c r="D114" s="81">
        <v>212</v>
      </c>
      <c r="E114" s="81">
        <v>1</v>
      </c>
      <c r="F114" s="81">
        <v>1</v>
      </c>
      <c r="G114" s="81">
        <v>33</v>
      </c>
      <c r="H114" s="81">
        <v>5</v>
      </c>
      <c r="I114" s="81">
        <v>1</v>
      </c>
      <c r="J114" s="81">
        <v>2</v>
      </c>
      <c r="K114" s="81">
        <v>115</v>
      </c>
      <c r="L114" s="81">
        <v>1</v>
      </c>
      <c r="M114" s="81">
        <v>1</v>
      </c>
      <c r="N114" s="81">
        <v>415</v>
      </c>
      <c r="O114" s="81">
        <v>1</v>
      </c>
      <c r="P114" s="81">
        <v>1</v>
      </c>
      <c r="Q114" s="81">
        <v>512</v>
      </c>
      <c r="R114" s="81">
        <v>1</v>
      </c>
      <c r="S114" s="81">
        <v>1</v>
      </c>
      <c r="T114" s="81">
        <v>320</v>
      </c>
      <c r="U114" s="81">
        <v>1</v>
      </c>
      <c r="V114" s="81">
        <v>1</v>
      </c>
    </row>
    <row r="115" spans="1:22" ht="20.100000000000001" customHeight="1">
      <c r="A115" s="74">
        <v>6</v>
      </c>
      <c r="B115" s="75" t="s">
        <v>461</v>
      </c>
      <c r="C115" s="74">
        <v>8</v>
      </c>
      <c r="D115" s="74">
        <v>261</v>
      </c>
      <c r="E115" s="74">
        <v>1</v>
      </c>
      <c r="F115" s="74">
        <v>1</v>
      </c>
      <c r="G115" s="74">
        <v>37</v>
      </c>
      <c r="H115" s="74">
        <v>5</v>
      </c>
      <c r="I115" s="74">
        <v>1</v>
      </c>
      <c r="J115" s="74">
        <v>1</v>
      </c>
      <c r="K115" s="74">
        <v>65</v>
      </c>
      <c r="L115" s="74">
        <v>1</v>
      </c>
      <c r="M115" s="74">
        <v>1</v>
      </c>
      <c r="N115" s="74">
        <v>555</v>
      </c>
      <c r="O115" s="74">
        <v>1</v>
      </c>
      <c r="P115" s="74">
        <v>1</v>
      </c>
      <c r="Q115" s="74">
        <v>913</v>
      </c>
      <c r="R115" s="74">
        <v>1</v>
      </c>
      <c r="S115" s="74">
        <v>1</v>
      </c>
      <c r="T115" s="74">
        <v>380</v>
      </c>
      <c r="U115" s="74">
        <v>1</v>
      </c>
      <c r="V115" s="74">
        <v>1</v>
      </c>
    </row>
    <row r="116" spans="1:22" ht="20.100000000000001" customHeight="1">
      <c r="A116" s="74">
        <v>7</v>
      </c>
      <c r="B116" s="75" t="s">
        <v>462</v>
      </c>
      <c r="C116" s="74">
        <v>5</v>
      </c>
      <c r="D116" s="74">
        <v>263</v>
      </c>
      <c r="E116" s="74">
        <v>1</v>
      </c>
      <c r="F116" s="74">
        <v>0</v>
      </c>
      <c r="G116" s="74">
        <v>38</v>
      </c>
      <c r="H116" s="74">
        <v>5</v>
      </c>
      <c r="I116" s="74">
        <v>1</v>
      </c>
      <c r="J116" s="74">
        <v>1</v>
      </c>
      <c r="K116" s="74">
        <v>120</v>
      </c>
      <c r="L116" s="74">
        <v>1</v>
      </c>
      <c r="M116" s="74">
        <v>1</v>
      </c>
      <c r="N116" s="74">
        <v>669</v>
      </c>
      <c r="O116" s="74">
        <v>1</v>
      </c>
      <c r="P116" s="74">
        <v>1</v>
      </c>
      <c r="Q116" s="74">
        <v>653</v>
      </c>
      <c r="R116" s="74">
        <v>1</v>
      </c>
      <c r="S116" s="74">
        <v>1</v>
      </c>
      <c r="T116" s="74">
        <v>272</v>
      </c>
      <c r="U116" s="74">
        <v>1</v>
      </c>
      <c r="V116" s="74">
        <v>1</v>
      </c>
    </row>
    <row r="117" spans="1:22" ht="20.100000000000001" customHeight="1">
      <c r="A117" s="74">
        <v>8</v>
      </c>
      <c r="B117" s="75" t="s">
        <v>464</v>
      </c>
      <c r="C117" s="74">
        <v>8</v>
      </c>
      <c r="D117" s="74">
        <v>275</v>
      </c>
      <c r="E117" s="74">
        <v>1</v>
      </c>
      <c r="F117" s="74">
        <v>1</v>
      </c>
      <c r="G117" s="74">
        <v>35</v>
      </c>
      <c r="H117" s="74">
        <v>5</v>
      </c>
      <c r="I117" s="74">
        <v>1</v>
      </c>
      <c r="J117" s="74">
        <v>2</v>
      </c>
      <c r="K117" s="74">
        <v>121</v>
      </c>
      <c r="L117" s="74">
        <v>1</v>
      </c>
      <c r="M117" s="74">
        <v>1</v>
      </c>
      <c r="N117" s="74">
        <v>584</v>
      </c>
      <c r="O117" s="74">
        <v>1</v>
      </c>
      <c r="P117" s="74">
        <v>1</v>
      </c>
      <c r="Q117" s="74">
        <v>657</v>
      </c>
      <c r="R117" s="74">
        <v>1</v>
      </c>
      <c r="S117" s="74">
        <v>1</v>
      </c>
      <c r="T117" s="74">
        <v>350</v>
      </c>
      <c r="U117" s="74">
        <v>1</v>
      </c>
      <c r="V117" s="74">
        <v>1</v>
      </c>
    </row>
    <row r="118" spans="1:22" ht="20.100000000000001" customHeight="1">
      <c r="A118" s="74">
        <v>9</v>
      </c>
      <c r="B118" s="75" t="s">
        <v>466</v>
      </c>
      <c r="C118" s="74">
        <v>10</v>
      </c>
      <c r="D118" s="74">
        <v>278</v>
      </c>
      <c r="E118" s="74">
        <v>1</v>
      </c>
      <c r="F118" s="74">
        <v>1</v>
      </c>
      <c r="G118" s="74">
        <v>39</v>
      </c>
      <c r="H118" s="74">
        <v>6</v>
      </c>
      <c r="I118" s="74">
        <v>1</v>
      </c>
      <c r="J118" s="74">
        <v>2</v>
      </c>
      <c r="K118" s="74">
        <v>82</v>
      </c>
      <c r="L118" s="74">
        <v>1</v>
      </c>
      <c r="M118" s="74">
        <v>1</v>
      </c>
      <c r="N118" s="74">
        <v>611</v>
      </c>
      <c r="O118" s="74">
        <v>0</v>
      </c>
      <c r="P118" s="74">
        <v>1</v>
      </c>
      <c r="Q118" s="74">
        <v>846</v>
      </c>
      <c r="R118" s="74">
        <v>1</v>
      </c>
      <c r="S118" s="74">
        <v>1</v>
      </c>
      <c r="T118" s="74">
        <v>350</v>
      </c>
      <c r="U118" s="74">
        <v>1</v>
      </c>
      <c r="V118" s="74">
        <v>1</v>
      </c>
    </row>
    <row r="119" spans="1:22" ht="20.100000000000001" customHeight="1">
      <c r="A119" s="74">
        <v>10</v>
      </c>
      <c r="B119" s="75" t="s">
        <v>468</v>
      </c>
      <c r="C119" s="74">
        <v>12</v>
      </c>
      <c r="D119" s="74">
        <v>323</v>
      </c>
      <c r="E119" s="74">
        <v>1</v>
      </c>
      <c r="F119" s="74">
        <v>1</v>
      </c>
      <c r="G119" s="74">
        <v>39</v>
      </c>
      <c r="H119" s="74">
        <v>9</v>
      </c>
      <c r="I119" s="74">
        <v>1</v>
      </c>
      <c r="J119" s="74">
        <v>1</v>
      </c>
      <c r="K119" s="74">
        <v>58</v>
      </c>
      <c r="L119" s="74">
        <v>1</v>
      </c>
      <c r="M119" s="74">
        <v>1</v>
      </c>
      <c r="N119" s="74">
        <v>976</v>
      </c>
      <c r="O119" s="74">
        <v>1</v>
      </c>
      <c r="P119" s="74">
        <v>1</v>
      </c>
      <c r="Q119" s="74">
        <v>815</v>
      </c>
      <c r="R119" s="74">
        <v>1</v>
      </c>
      <c r="S119" s="74">
        <v>1</v>
      </c>
      <c r="T119" s="74">
        <v>332</v>
      </c>
      <c r="U119" s="74">
        <v>1</v>
      </c>
      <c r="V119" s="74">
        <v>1</v>
      </c>
    </row>
    <row r="120" spans="1:22" ht="20.100000000000001" customHeight="1">
      <c r="A120" s="74">
        <v>11</v>
      </c>
      <c r="B120" s="75" t="s">
        <v>470</v>
      </c>
      <c r="C120" s="74">
        <v>7</v>
      </c>
      <c r="D120" s="74">
        <v>176</v>
      </c>
      <c r="E120" s="74">
        <v>1</v>
      </c>
      <c r="F120" s="74">
        <v>1</v>
      </c>
      <c r="G120" s="74">
        <v>35</v>
      </c>
      <c r="H120" s="74">
        <v>3</v>
      </c>
      <c r="I120" s="74">
        <v>1</v>
      </c>
      <c r="J120" s="74">
        <v>1</v>
      </c>
      <c r="K120" s="74">
        <v>76</v>
      </c>
      <c r="L120" s="74">
        <v>1</v>
      </c>
      <c r="M120" s="74">
        <v>1</v>
      </c>
      <c r="N120" s="74">
        <v>591</v>
      </c>
      <c r="O120" s="74">
        <v>1</v>
      </c>
      <c r="P120" s="74">
        <v>1</v>
      </c>
      <c r="Q120" s="74">
        <v>570</v>
      </c>
      <c r="R120" s="74">
        <v>1</v>
      </c>
      <c r="S120" s="74">
        <v>1</v>
      </c>
      <c r="T120" s="74">
        <v>271</v>
      </c>
      <c r="U120" s="74">
        <v>1</v>
      </c>
      <c r="V120" s="74">
        <v>1</v>
      </c>
    </row>
    <row r="121" spans="1:22" ht="20.100000000000001" customHeight="1">
      <c r="A121" s="74">
        <v>12</v>
      </c>
      <c r="B121" s="75" t="s">
        <v>473</v>
      </c>
      <c r="C121" s="74">
        <v>7</v>
      </c>
      <c r="D121" s="74">
        <v>175</v>
      </c>
      <c r="E121" s="74">
        <v>1</v>
      </c>
      <c r="F121" s="74">
        <v>1</v>
      </c>
      <c r="G121" s="74">
        <v>14</v>
      </c>
      <c r="H121" s="74">
        <v>5</v>
      </c>
      <c r="I121" s="74">
        <v>1</v>
      </c>
      <c r="J121" s="74">
        <v>1</v>
      </c>
      <c r="K121" s="74">
        <v>137</v>
      </c>
      <c r="L121" s="74">
        <v>1</v>
      </c>
      <c r="M121" s="74">
        <v>1</v>
      </c>
      <c r="N121" s="74">
        <v>657</v>
      </c>
      <c r="O121" s="74">
        <v>1</v>
      </c>
      <c r="P121" s="74">
        <v>1</v>
      </c>
      <c r="Q121" s="74">
        <v>720</v>
      </c>
      <c r="R121" s="74">
        <v>1</v>
      </c>
      <c r="S121" s="74">
        <v>1</v>
      </c>
      <c r="T121" s="74">
        <v>287</v>
      </c>
      <c r="U121" s="74">
        <v>1</v>
      </c>
      <c r="V121" s="74">
        <v>1</v>
      </c>
    </row>
    <row r="122" spans="1:22" ht="20.100000000000001" customHeight="1">
      <c r="A122" s="74">
        <v>13</v>
      </c>
      <c r="B122" s="75" t="s">
        <v>477</v>
      </c>
      <c r="C122" s="86">
        <v>9</v>
      </c>
      <c r="D122" s="86">
        <v>346</v>
      </c>
      <c r="E122" s="86">
        <v>1</v>
      </c>
      <c r="F122" s="86">
        <v>1</v>
      </c>
      <c r="G122" s="86">
        <v>14</v>
      </c>
      <c r="H122" s="86">
        <v>6</v>
      </c>
      <c r="I122" s="86">
        <v>1</v>
      </c>
      <c r="J122" s="86">
        <v>1</v>
      </c>
      <c r="K122" s="86">
        <v>117</v>
      </c>
      <c r="L122" s="86">
        <v>1</v>
      </c>
      <c r="M122" s="86">
        <v>1</v>
      </c>
      <c r="N122" s="86">
        <v>859</v>
      </c>
      <c r="O122" s="86">
        <v>0</v>
      </c>
      <c r="P122" s="86">
        <v>1</v>
      </c>
      <c r="Q122" s="86">
        <v>900</v>
      </c>
      <c r="R122" s="86">
        <v>1</v>
      </c>
      <c r="S122" s="86">
        <v>1</v>
      </c>
      <c r="T122" s="86">
        <v>381</v>
      </c>
      <c r="U122" s="86">
        <v>1</v>
      </c>
      <c r="V122" s="86">
        <v>1</v>
      </c>
    </row>
    <row r="123" spans="1:22" ht="20.100000000000001" customHeight="1">
      <c r="A123" s="74">
        <v>14</v>
      </c>
      <c r="B123" s="75" t="s">
        <v>478</v>
      </c>
      <c r="C123" s="86">
        <v>10</v>
      </c>
      <c r="D123" s="86">
        <v>361</v>
      </c>
      <c r="E123" s="86">
        <v>1</v>
      </c>
      <c r="F123" s="86">
        <v>1</v>
      </c>
      <c r="G123" s="86">
        <v>42</v>
      </c>
      <c r="H123" s="86">
        <v>7</v>
      </c>
      <c r="I123" s="86">
        <v>1</v>
      </c>
      <c r="J123" s="86">
        <v>1</v>
      </c>
      <c r="K123" s="86">
        <v>352</v>
      </c>
      <c r="L123" s="86">
        <v>1</v>
      </c>
      <c r="M123" s="86">
        <v>1</v>
      </c>
      <c r="N123" s="86">
        <v>952</v>
      </c>
      <c r="O123" s="86">
        <v>1</v>
      </c>
      <c r="P123" s="86">
        <v>1</v>
      </c>
      <c r="Q123" s="86">
        <v>654</v>
      </c>
      <c r="R123" s="86">
        <v>1</v>
      </c>
      <c r="S123" s="86">
        <v>1</v>
      </c>
      <c r="T123" s="86">
        <v>561</v>
      </c>
      <c r="U123" s="86">
        <v>1</v>
      </c>
      <c r="V123" s="86">
        <v>1</v>
      </c>
    </row>
    <row r="124" spans="1:22" ht="20.100000000000001" customHeight="1">
      <c r="A124" s="74">
        <v>15</v>
      </c>
      <c r="B124" s="75" t="s">
        <v>487</v>
      </c>
      <c r="C124" s="86">
        <v>16</v>
      </c>
      <c r="D124" s="86">
        <v>181</v>
      </c>
      <c r="E124" s="86">
        <v>1</v>
      </c>
      <c r="F124" s="86">
        <v>1</v>
      </c>
      <c r="G124" s="86">
        <v>39</v>
      </c>
      <c r="H124" s="86">
        <v>12</v>
      </c>
      <c r="I124" s="86">
        <v>1</v>
      </c>
      <c r="J124" s="86">
        <v>2</v>
      </c>
      <c r="K124" s="86">
        <v>101</v>
      </c>
      <c r="L124" s="86">
        <v>1</v>
      </c>
      <c r="M124" s="86">
        <v>1</v>
      </c>
      <c r="N124" s="86">
        <v>1006</v>
      </c>
      <c r="O124" s="86">
        <v>1</v>
      </c>
      <c r="P124" s="86">
        <v>1</v>
      </c>
      <c r="Q124" s="86">
        <v>917</v>
      </c>
      <c r="R124" s="86">
        <v>1</v>
      </c>
      <c r="S124" s="86">
        <v>1</v>
      </c>
      <c r="T124" s="86">
        <v>402</v>
      </c>
      <c r="U124" s="86">
        <v>1</v>
      </c>
      <c r="V124" s="86">
        <v>1</v>
      </c>
    </row>
    <row r="125" spans="1:22" ht="20.100000000000001" customHeight="1">
      <c r="A125" s="74">
        <v>16</v>
      </c>
      <c r="B125" s="75" t="s">
        <v>488</v>
      </c>
      <c r="C125" s="86">
        <v>12</v>
      </c>
      <c r="D125" s="86">
        <v>304</v>
      </c>
      <c r="E125" s="86">
        <v>1</v>
      </c>
      <c r="F125" s="86">
        <v>1</v>
      </c>
      <c r="G125" s="86">
        <v>14</v>
      </c>
      <c r="H125" s="86">
        <v>8</v>
      </c>
      <c r="I125" s="86">
        <v>1</v>
      </c>
      <c r="J125" s="86">
        <v>1</v>
      </c>
      <c r="K125" s="86">
        <v>87</v>
      </c>
      <c r="L125" s="86">
        <v>1</v>
      </c>
      <c r="M125" s="86">
        <v>1</v>
      </c>
      <c r="N125" s="86">
        <v>751</v>
      </c>
      <c r="O125" s="86">
        <v>1</v>
      </c>
      <c r="P125" s="86">
        <v>1</v>
      </c>
      <c r="Q125" s="86">
        <v>1008</v>
      </c>
      <c r="R125" s="86">
        <v>1</v>
      </c>
      <c r="S125" s="86">
        <v>1</v>
      </c>
      <c r="T125" s="86">
        <v>481</v>
      </c>
      <c r="U125" s="86">
        <v>1</v>
      </c>
      <c r="V125" s="86">
        <v>1</v>
      </c>
    </row>
    <row r="126" spans="1:22" ht="20.100000000000001" customHeight="1">
      <c r="A126" s="74">
        <v>17</v>
      </c>
      <c r="B126" s="75" t="s">
        <v>489</v>
      </c>
      <c r="C126" s="92">
        <v>15</v>
      </c>
      <c r="D126" s="92">
        <v>255</v>
      </c>
      <c r="E126" s="92">
        <v>1</v>
      </c>
      <c r="F126" s="92">
        <v>1</v>
      </c>
      <c r="G126" s="92">
        <v>162</v>
      </c>
      <c r="H126" s="92">
        <v>11</v>
      </c>
      <c r="I126" s="92">
        <v>1</v>
      </c>
      <c r="J126" s="92">
        <v>1</v>
      </c>
      <c r="K126" s="92">
        <v>101</v>
      </c>
      <c r="L126" s="92">
        <v>1</v>
      </c>
      <c r="M126" s="92">
        <v>1</v>
      </c>
      <c r="N126" s="92">
        <v>1055</v>
      </c>
      <c r="O126" s="92">
        <v>1</v>
      </c>
      <c r="P126" s="92">
        <v>1</v>
      </c>
      <c r="Q126" s="92">
        <v>650</v>
      </c>
      <c r="R126" s="92">
        <v>1</v>
      </c>
      <c r="S126" s="92">
        <v>1</v>
      </c>
      <c r="T126" s="92">
        <v>470</v>
      </c>
      <c r="U126" s="92">
        <v>1</v>
      </c>
      <c r="V126" s="92">
        <v>1</v>
      </c>
    </row>
    <row r="127" spans="1:22" ht="20.100000000000001" customHeight="1">
      <c r="A127" s="74">
        <v>18</v>
      </c>
      <c r="B127" s="75" t="s">
        <v>492</v>
      </c>
      <c r="C127" s="92">
        <v>9</v>
      </c>
      <c r="D127" s="92">
        <v>561</v>
      </c>
      <c r="E127" s="92">
        <v>1</v>
      </c>
      <c r="F127" s="92">
        <v>1</v>
      </c>
      <c r="G127" s="92">
        <v>35</v>
      </c>
      <c r="H127" s="92">
        <v>6</v>
      </c>
      <c r="I127" s="92">
        <v>1</v>
      </c>
      <c r="J127" s="92">
        <v>2</v>
      </c>
      <c r="K127" s="92">
        <v>47</v>
      </c>
      <c r="L127" s="92">
        <v>1</v>
      </c>
      <c r="M127" s="92">
        <v>1</v>
      </c>
      <c r="N127" s="92">
        <v>889</v>
      </c>
      <c r="O127" s="92">
        <v>1</v>
      </c>
      <c r="P127" s="92">
        <v>1</v>
      </c>
      <c r="Q127" s="92">
        <v>197</v>
      </c>
      <c r="R127" s="92">
        <v>1</v>
      </c>
      <c r="S127" s="92">
        <v>1</v>
      </c>
      <c r="T127" s="92">
        <v>443</v>
      </c>
      <c r="U127" s="92">
        <v>1</v>
      </c>
      <c r="V127" s="92">
        <v>1</v>
      </c>
    </row>
    <row r="128" spans="1:22" ht="20.100000000000001" customHeight="1">
      <c r="A128" s="74">
        <v>19</v>
      </c>
      <c r="B128" s="75" t="s">
        <v>493</v>
      </c>
      <c r="C128" s="92">
        <v>7</v>
      </c>
      <c r="D128" s="92">
        <v>346</v>
      </c>
      <c r="E128" s="92">
        <v>1</v>
      </c>
      <c r="F128" s="92">
        <v>1</v>
      </c>
      <c r="G128" s="92">
        <v>35</v>
      </c>
      <c r="H128" s="92">
        <v>4</v>
      </c>
      <c r="I128" s="92">
        <v>1</v>
      </c>
      <c r="J128" s="92">
        <v>1</v>
      </c>
      <c r="K128" s="92">
        <v>87</v>
      </c>
      <c r="L128" s="92">
        <v>1</v>
      </c>
      <c r="M128" s="92">
        <v>1</v>
      </c>
      <c r="N128" s="92">
        <v>357</v>
      </c>
      <c r="O128" s="92">
        <v>1</v>
      </c>
      <c r="P128" s="92">
        <v>1</v>
      </c>
      <c r="Q128" s="93">
        <v>205</v>
      </c>
      <c r="R128" s="93">
        <v>1</v>
      </c>
      <c r="S128" s="93">
        <v>1</v>
      </c>
      <c r="T128" s="92">
        <v>602</v>
      </c>
      <c r="U128" s="92">
        <v>1</v>
      </c>
      <c r="V128" s="92">
        <v>1</v>
      </c>
    </row>
    <row r="129" spans="1:22" ht="20.100000000000001" customHeight="1">
      <c r="A129" s="74">
        <v>20</v>
      </c>
      <c r="B129" s="75" t="s">
        <v>494</v>
      </c>
      <c r="C129" s="92">
        <v>10</v>
      </c>
      <c r="D129" s="92">
        <v>429</v>
      </c>
      <c r="E129" s="92">
        <v>1</v>
      </c>
      <c r="F129" s="92">
        <v>1</v>
      </c>
      <c r="G129" s="92">
        <v>42</v>
      </c>
      <c r="H129" s="92">
        <v>7</v>
      </c>
      <c r="I129" s="92">
        <v>1</v>
      </c>
      <c r="J129" s="92">
        <v>1</v>
      </c>
      <c r="K129" s="92">
        <v>86</v>
      </c>
      <c r="L129" s="92">
        <v>1</v>
      </c>
      <c r="M129" s="92">
        <v>1</v>
      </c>
      <c r="N129" s="92">
        <v>801</v>
      </c>
      <c r="O129" s="92">
        <v>0</v>
      </c>
      <c r="P129" s="92">
        <v>1</v>
      </c>
      <c r="Q129" s="93">
        <v>347</v>
      </c>
      <c r="R129" s="93">
        <v>1</v>
      </c>
      <c r="S129" s="93">
        <v>1</v>
      </c>
      <c r="T129" s="92">
        <v>442</v>
      </c>
      <c r="U129" s="92">
        <v>1</v>
      </c>
      <c r="V129" s="92">
        <v>1</v>
      </c>
    </row>
    <row r="130" spans="1:22" ht="20.100000000000001" customHeight="1">
      <c r="A130" s="70"/>
      <c r="B130" s="72" t="s">
        <v>496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</row>
    <row r="131" spans="1:22" ht="20.100000000000001" customHeight="1">
      <c r="A131" s="74">
        <v>1</v>
      </c>
      <c r="B131" s="75" t="s">
        <v>499</v>
      </c>
      <c r="C131" s="79">
        <v>10</v>
      </c>
      <c r="D131" s="79">
        <v>243</v>
      </c>
      <c r="E131" s="79">
        <v>1</v>
      </c>
      <c r="F131" s="79">
        <v>1</v>
      </c>
      <c r="G131" s="79">
        <v>27</v>
      </c>
      <c r="H131" s="79">
        <v>7</v>
      </c>
      <c r="I131" s="79">
        <v>1</v>
      </c>
      <c r="J131" s="79">
        <v>1</v>
      </c>
      <c r="K131" s="79">
        <v>167</v>
      </c>
      <c r="L131" s="79">
        <v>1</v>
      </c>
      <c r="M131" s="79">
        <v>1</v>
      </c>
      <c r="N131" s="79">
        <v>960</v>
      </c>
      <c r="O131" s="79">
        <v>1</v>
      </c>
      <c r="P131" s="79">
        <v>1</v>
      </c>
      <c r="Q131" s="79">
        <v>764</v>
      </c>
      <c r="R131" s="79">
        <v>1</v>
      </c>
      <c r="S131" s="79">
        <v>1</v>
      </c>
      <c r="T131" s="79">
        <v>162</v>
      </c>
      <c r="U131" s="79">
        <v>1</v>
      </c>
      <c r="V131" s="79">
        <v>1</v>
      </c>
    </row>
    <row r="132" spans="1:22" ht="20.100000000000001" customHeight="1">
      <c r="A132" s="74">
        <v>2</v>
      </c>
      <c r="B132" s="75" t="s">
        <v>502</v>
      </c>
      <c r="C132" s="79">
        <v>6</v>
      </c>
      <c r="D132" s="79">
        <v>132</v>
      </c>
      <c r="E132" s="79">
        <v>1</v>
      </c>
      <c r="F132" s="79">
        <v>1</v>
      </c>
      <c r="G132" s="79">
        <v>23</v>
      </c>
      <c r="H132" s="79">
        <v>4</v>
      </c>
      <c r="I132" s="79">
        <v>1</v>
      </c>
      <c r="J132" s="79">
        <v>1</v>
      </c>
      <c r="K132" s="79">
        <v>197</v>
      </c>
      <c r="L132" s="79">
        <v>1</v>
      </c>
      <c r="M132" s="79">
        <v>0</v>
      </c>
      <c r="N132" s="79">
        <v>243</v>
      </c>
      <c r="O132" s="79">
        <v>1</v>
      </c>
      <c r="P132" s="79">
        <v>1</v>
      </c>
      <c r="Q132" s="79">
        <v>270</v>
      </c>
      <c r="R132" s="79">
        <v>1</v>
      </c>
      <c r="S132" s="79">
        <v>1</v>
      </c>
      <c r="T132" s="79">
        <v>63</v>
      </c>
      <c r="U132" s="79">
        <v>0</v>
      </c>
      <c r="V132" s="79">
        <v>1</v>
      </c>
    </row>
    <row r="133" spans="1:22" ht="20.100000000000001" customHeight="1">
      <c r="A133" s="70"/>
      <c r="B133" s="72" t="s">
        <v>508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</row>
    <row r="134" spans="1:22" ht="20.100000000000001" customHeight="1">
      <c r="A134" s="74">
        <v>1</v>
      </c>
      <c r="B134" s="83" t="s">
        <v>765</v>
      </c>
      <c r="C134" s="79">
        <v>6</v>
      </c>
      <c r="D134" s="79">
        <v>104</v>
      </c>
      <c r="E134" s="79">
        <v>1</v>
      </c>
      <c r="F134" s="79">
        <v>1</v>
      </c>
      <c r="G134" s="79">
        <v>31</v>
      </c>
      <c r="H134" s="79">
        <v>3</v>
      </c>
      <c r="I134" s="79">
        <v>1</v>
      </c>
      <c r="J134" s="79">
        <v>1</v>
      </c>
      <c r="K134" s="79">
        <v>185</v>
      </c>
      <c r="L134" s="79">
        <v>1</v>
      </c>
      <c r="M134" s="79">
        <v>1</v>
      </c>
      <c r="N134" s="79">
        <v>220</v>
      </c>
      <c r="O134" s="79">
        <v>1</v>
      </c>
      <c r="P134" s="79">
        <v>1</v>
      </c>
      <c r="Q134" s="79">
        <v>282</v>
      </c>
      <c r="R134" s="79">
        <v>1</v>
      </c>
      <c r="S134" s="79">
        <v>1</v>
      </c>
      <c r="T134" s="79">
        <v>95</v>
      </c>
      <c r="U134" s="79">
        <v>0</v>
      </c>
      <c r="V134" s="79">
        <v>1</v>
      </c>
    </row>
    <row r="135" spans="1:22" ht="20.100000000000001" customHeight="1">
      <c r="A135" s="74">
        <v>2</v>
      </c>
      <c r="B135" s="83" t="s">
        <v>766</v>
      </c>
      <c r="C135" s="79">
        <v>6</v>
      </c>
      <c r="D135" s="79">
        <v>120</v>
      </c>
      <c r="E135" s="79">
        <v>1</v>
      </c>
      <c r="F135" s="79">
        <v>1</v>
      </c>
      <c r="G135" s="79">
        <v>33</v>
      </c>
      <c r="H135" s="79">
        <v>3</v>
      </c>
      <c r="I135" s="79">
        <v>1</v>
      </c>
      <c r="J135" s="79">
        <v>1</v>
      </c>
      <c r="K135" s="79">
        <v>125</v>
      </c>
      <c r="L135" s="79">
        <v>0</v>
      </c>
      <c r="M135" s="79">
        <v>1</v>
      </c>
      <c r="N135" s="79">
        <v>178</v>
      </c>
      <c r="O135" s="79">
        <v>1</v>
      </c>
      <c r="P135" s="79">
        <v>1</v>
      </c>
      <c r="Q135" s="79">
        <v>250</v>
      </c>
      <c r="R135" s="79">
        <v>1</v>
      </c>
      <c r="S135" s="79">
        <v>1</v>
      </c>
      <c r="T135" s="79">
        <v>114</v>
      </c>
      <c r="U135" s="79">
        <v>1</v>
      </c>
      <c r="V135" s="79">
        <v>1</v>
      </c>
    </row>
    <row r="136" spans="1:22" ht="20.100000000000001" customHeight="1">
      <c r="A136" s="74">
        <v>3</v>
      </c>
      <c r="B136" s="83" t="s">
        <v>767</v>
      </c>
      <c r="C136" s="79">
        <v>10</v>
      </c>
      <c r="D136" s="79">
        <v>276</v>
      </c>
      <c r="E136" s="79">
        <v>1</v>
      </c>
      <c r="F136" s="79">
        <v>1</v>
      </c>
      <c r="G136" s="79">
        <v>87</v>
      </c>
      <c r="H136" s="79">
        <v>7</v>
      </c>
      <c r="I136" s="79">
        <v>1</v>
      </c>
      <c r="J136" s="79">
        <v>2</v>
      </c>
      <c r="K136" s="79">
        <v>75</v>
      </c>
      <c r="L136" s="79">
        <v>1</v>
      </c>
      <c r="M136" s="79">
        <v>1</v>
      </c>
      <c r="N136" s="79">
        <v>372</v>
      </c>
      <c r="O136" s="79">
        <v>1</v>
      </c>
      <c r="P136" s="79">
        <v>1</v>
      </c>
      <c r="Q136" s="79">
        <v>257</v>
      </c>
      <c r="R136" s="79">
        <v>1</v>
      </c>
      <c r="S136" s="79">
        <v>1</v>
      </c>
      <c r="T136" s="79">
        <v>172</v>
      </c>
      <c r="U136" s="79">
        <v>1</v>
      </c>
      <c r="V136" s="79">
        <v>1</v>
      </c>
    </row>
    <row r="137" spans="1:22" ht="20.100000000000001" customHeight="1">
      <c r="A137" s="74">
        <v>4</v>
      </c>
      <c r="B137" s="83" t="s">
        <v>511</v>
      </c>
      <c r="C137" s="79">
        <v>11</v>
      </c>
      <c r="D137" s="79">
        <v>247</v>
      </c>
      <c r="E137" s="79">
        <v>1</v>
      </c>
      <c r="F137" s="79">
        <v>1</v>
      </c>
      <c r="G137" s="79">
        <v>35</v>
      </c>
      <c r="H137" s="79">
        <v>7</v>
      </c>
      <c r="I137" s="79">
        <v>1</v>
      </c>
      <c r="J137" s="79">
        <v>1</v>
      </c>
      <c r="K137" s="79">
        <v>195</v>
      </c>
      <c r="L137" s="79">
        <v>1</v>
      </c>
      <c r="M137" s="79">
        <v>1</v>
      </c>
      <c r="N137" s="79">
        <v>520</v>
      </c>
      <c r="O137" s="79">
        <v>1</v>
      </c>
      <c r="P137" s="79">
        <v>1</v>
      </c>
      <c r="Q137" s="79">
        <v>695</v>
      </c>
      <c r="R137" s="79">
        <v>1</v>
      </c>
      <c r="S137" s="79">
        <v>1</v>
      </c>
      <c r="T137" s="79">
        <v>258</v>
      </c>
      <c r="U137" s="79">
        <v>1</v>
      </c>
      <c r="V137" s="79">
        <v>1</v>
      </c>
    </row>
    <row r="138" spans="1:22" ht="20.100000000000001" customHeight="1">
      <c r="A138" s="74">
        <v>5</v>
      </c>
      <c r="B138" s="83" t="s">
        <v>518</v>
      </c>
      <c r="C138" s="79">
        <v>10</v>
      </c>
      <c r="D138" s="79">
        <v>208</v>
      </c>
      <c r="E138" s="79">
        <v>1</v>
      </c>
      <c r="F138" s="79">
        <v>1</v>
      </c>
      <c r="G138" s="79">
        <v>35</v>
      </c>
      <c r="H138" s="79">
        <v>6</v>
      </c>
      <c r="I138" s="79">
        <v>1</v>
      </c>
      <c r="J138" s="79">
        <v>1</v>
      </c>
      <c r="K138" s="79">
        <v>98</v>
      </c>
      <c r="L138" s="79">
        <v>1</v>
      </c>
      <c r="M138" s="79">
        <v>1</v>
      </c>
      <c r="N138" s="79">
        <v>520</v>
      </c>
      <c r="O138" s="79">
        <v>1</v>
      </c>
      <c r="P138" s="79">
        <v>1</v>
      </c>
      <c r="Q138" s="79">
        <v>564</v>
      </c>
      <c r="R138" s="79">
        <v>1</v>
      </c>
      <c r="S138" s="79">
        <v>1</v>
      </c>
      <c r="T138" s="79">
        <v>140</v>
      </c>
      <c r="U138" s="79">
        <v>1</v>
      </c>
      <c r="V138" s="79">
        <v>1</v>
      </c>
    </row>
    <row r="139" spans="1:22" ht="20.100000000000001" customHeight="1">
      <c r="A139" s="74">
        <v>6</v>
      </c>
      <c r="B139" s="83" t="s">
        <v>519</v>
      </c>
      <c r="C139" s="79">
        <v>8</v>
      </c>
      <c r="D139" s="79">
        <v>152</v>
      </c>
      <c r="E139" s="79">
        <v>0</v>
      </c>
      <c r="F139" s="79">
        <v>1</v>
      </c>
      <c r="G139" s="79">
        <v>35</v>
      </c>
      <c r="H139" s="79">
        <v>6</v>
      </c>
      <c r="I139" s="79">
        <v>1</v>
      </c>
      <c r="J139" s="79">
        <v>1</v>
      </c>
      <c r="K139" s="79">
        <v>59</v>
      </c>
      <c r="L139" s="79">
        <v>1</v>
      </c>
      <c r="M139" s="79">
        <v>1</v>
      </c>
      <c r="N139" s="79">
        <v>403</v>
      </c>
      <c r="O139" s="79">
        <v>1</v>
      </c>
      <c r="P139" s="79">
        <v>1</v>
      </c>
      <c r="Q139" s="79">
        <v>416</v>
      </c>
      <c r="R139" s="79">
        <v>1</v>
      </c>
      <c r="S139" s="79">
        <v>1</v>
      </c>
      <c r="T139" s="79">
        <v>180</v>
      </c>
      <c r="U139" s="79">
        <v>1</v>
      </c>
      <c r="V139" s="79">
        <v>1</v>
      </c>
    </row>
    <row r="140" spans="1:22" ht="20.100000000000001" customHeight="1">
      <c r="A140" s="70"/>
      <c r="B140" s="72" t="s">
        <v>525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</row>
    <row r="141" spans="1:22" ht="20.100000000000001" customHeight="1">
      <c r="A141" s="74">
        <v>1</v>
      </c>
      <c r="B141" s="85" t="s">
        <v>532</v>
      </c>
      <c r="C141" s="74">
        <v>10</v>
      </c>
      <c r="D141" s="74">
        <v>189</v>
      </c>
      <c r="E141" s="74">
        <v>1</v>
      </c>
      <c r="F141" s="74">
        <v>1</v>
      </c>
      <c r="G141" s="74">
        <v>31</v>
      </c>
      <c r="H141" s="74">
        <v>18</v>
      </c>
      <c r="I141" s="74">
        <v>0</v>
      </c>
      <c r="J141" s="74">
        <v>1</v>
      </c>
      <c r="K141" s="74">
        <v>312</v>
      </c>
      <c r="L141" s="74">
        <v>1</v>
      </c>
      <c r="M141" s="74">
        <v>1</v>
      </c>
      <c r="N141" s="74">
        <v>520</v>
      </c>
      <c r="O141" s="74">
        <v>1</v>
      </c>
      <c r="P141" s="74">
        <v>1</v>
      </c>
      <c r="Q141" s="74">
        <v>619</v>
      </c>
      <c r="R141" s="74">
        <v>1</v>
      </c>
      <c r="S141" s="74">
        <v>1</v>
      </c>
      <c r="T141" s="74">
        <v>117</v>
      </c>
      <c r="U141" s="74">
        <v>1</v>
      </c>
      <c r="V141" s="74">
        <v>1</v>
      </c>
    </row>
    <row r="142" spans="1:22" ht="20.100000000000001" customHeight="1">
      <c r="A142" s="74">
        <v>2</v>
      </c>
      <c r="B142" s="85" t="s">
        <v>538</v>
      </c>
      <c r="C142" s="74">
        <v>7</v>
      </c>
      <c r="D142" s="74">
        <v>187</v>
      </c>
      <c r="E142" s="74">
        <v>1</v>
      </c>
      <c r="F142" s="74">
        <v>1</v>
      </c>
      <c r="G142" s="74">
        <v>32</v>
      </c>
      <c r="H142" s="74">
        <v>5</v>
      </c>
      <c r="I142" s="74">
        <v>0</v>
      </c>
      <c r="J142" s="74">
        <v>2</v>
      </c>
      <c r="K142" s="74">
        <v>95</v>
      </c>
      <c r="L142" s="74">
        <v>1</v>
      </c>
      <c r="M142" s="74">
        <v>1</v>
      </c>
      <c r="N142" s="74">
        <v>420</v>
      </c>
      <c r="O142" s="74">
        <v>1</v>
      </c>
      <c r="P142" s="74">
        <v>1</v>
      </c>
      <c r="Q142" s="74">
        <v>290</v>
      </c>
      <c r="R142" s="74">
        <v>1</v>
      </c>
      <c r="S142" s="74">
        <v>1</v>
      </c>
      <c r="T142" s="74">
        <v>88</v>
      </c>
      <c r="U142" s="74">
        <v>1</v>
      </c>
      <c r="V142" s="74">
        <v>1</v>
      </c>
    </row>
    <row r="143" spans="1:22" ht="20.100000000000001" customHeight="1">
      <c r="A143" s="70"/>
      <c r="B143" s="72" t="s">
        <v>540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</row>
    <row r="144" spans="1:22" ht="20.100000000000001" customHeight="1">
      <c r="A144" s="74">
        <v>1</v>
      </c>
      <c r="B144" s="75" t="s">
        <v>541</v>
      </c>
      <c r="C144" s="94">
        <v>13</v>
      </c>
      <c r="D144" s="94">
        <v>257</v>
      </c>
      <c r="E144" s="94">
        <v>1</v>
      </c>
      <c r="F144" s="94">
        <v>1</v>
      </c>
      <c r="G144" s="94">
        <v>33</v>
      </c>
      <c r="H144" s="94">
        <v>9</v>
      </c>
      <c r="I144" s="94">
        <v>1</v>
      </c>
      <c r="J144" s="94">
        <v>1</v>
      </c>
      <c r="K144" s="94">
        <v>325</v>
      </c>
      <c r="L144" s="94">
        <v>1</v>
      </c>
      <c r="M144" s="94">
        <v>1</v>
      </c>
      <c r="N144" s="94">
        <v>584</v>
      </c>
      <c r="O144" s="94">
        <v>1</v>
      </c>
      <c r="P144" s="94">
        <v>1</v>
      </c>
      <c r="Q144" s="94">
        <v>810</v>
      </c>
      <c r="R144" s="94">
        <v>0</v>
      </c>
      <c r="S144" s="94">
        <v>1</v>
      </c>
      <c r="T144" s="94">
        <v>259</v>
      </c>
      <c r="U144" s="94">
        <v>1</v>
      </c>
      <c r="V144" s="94">
        <v>0</v>
      </c>
    </row>
    <row r="145" spans="1:22" ht="20.100000000000001" customHeight="1">
      <c r="A145" s="74">
        <v>2</v>
      </c>
      <c r="B145" s="75" t="s">
        <v>546</v>
      </c>
      <c r="C145" s="94">
        <v>8</v>
      </c>
      <c r="D145" s="94">
        <v>250</v>
      </c>
      <c r="E145" s="94">
        <v>1</v>
      </c>
      <c r="F145" s="94">
        <v>0</v>
      </c>
      <c r="G145" s="94">
        <v>118</v>
      </c>
      <c r="H145" s="94">
        <v>5</v>
      </c>
      <c r="I145" s="94">
        <v>0</v>
      </c>
      <c r="J145" s="94">
        <v>1</v>
      </c>
      <c r="K145" s="94">
        <v>145</v>
      </c>
      <c r="L145" s="94">
        <v>1</v>
      </c>
      <c r="M145" s="94">
        <v>1</v>
      </c>
      <c r="N145" s="94">
        <v>414</v>
      </c>
      <c r="O145" s="94">
        <v>1</v>
      </c>
      <c r="P145" s="94">
        <v>0</v>
      </c>
      <c r="Q145" s="94">
        <v>222</v>
      </c>
      <c r="R145" s="94">
        <v>1</v>
      </c>
      <c r="S145" s="94">
        <v>1</v>
      </c>
      <c r="T145" s="94">
        <v>214</v>
      </c>
      <c r="U145" s="94">
        <v>1</v>
      </c>
      <c r="V145" s="94">
        <v>1</v>
      </c>
    </row>
    <row r="146" spans="1:22" ht="20.100000000000001" customHeight="1">
      <c r="A146" s="70"/>
      <c r="B146" s="72" t="s">
        <v>552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</row>
    <row r="147" spans="1:22" ht="20.100000000000001" customHeight="1">
      <c r="A147" s="74">
        <v>1</v>
      </c>
      <c r="B147" s="83" t="s">
        <v>557</v>
      </c>
      <c r="C147" s="79">
        <v>13</v>
      </c>
      <c r="D147" s="79">
        <v>206</v>
      </c>
      <c r="E147" s="79">
        <v>1</v>
      </c>
      <c r="F147" s="79">
        <v>1</v>
      </c>
      <c r="G147" s="79">
        <v>27</v>
      </c>
      <c r="H147" s="79">
        <v>9</v>
      </c>
      <c r="I147" s="79">
        <v>1</v>
      </c>
      <c r="J147" s="79">
        <v>1</v>
      </c>
      <c r="K147" s="79">
        <v>385</v>
      </c>
      <c r="L147" s="79">
        <v>1</v>
      </c>
      <c r="M147" s="79">
        <v>1</v>
      </c>
      <c r="N147" s="79">
        <v>613</v>
      </c>
      <c r="O147" s="79">
        <v>1</v>
      </c>
      <c r="P147" s="79">
        <v>1</v>
      </c>
      <c r="Q147" s="79">
        <v>715</v>
      </c>
      <c r="R147" s="79">
        <v>1</v>
      </c>
      <c r="S147" s="79">
        <v>1</v>
      </c>
      <c r="T147" s="79">
        <v>236</v>
      </c>
      <c r="U147" s="79">
        <v>1</v>
      </c>
      <c r="V147" s="79">
        <v>1</v>
      </c>
    </row>
    <row r="148" spans="1:22" ht="20.100000000000001" customHeight="1">
      <c r="A148" s="74">
        <v>2</v>
      </c>
      <c r="B148" s="83" t="s">
        <v>560</v>
      </c>
      <c r="C148" s="79">
        <v>12</v>
      </c>
      <c r="D148" s="79">
        <v>157</v>
      </c>
      <c r="E148" s="79">
        <v>1</v>
      </c>
      <c r="F148" s="79">
        <v>1</v>
      </c>
      <c r="G148" s="79">
        <v>35</v>
      </c>
      <c r="H148" s="79">
        <v>8</v>
      </c>
      <c r="I148" s="79">
        <v>1</v>
      </c>
      <c r="J148" s="79">
        <v>1</v>
      </c>
      <c r="K148" s="79">
        <v>25</v>
      </c>
      <c r="L148" s="79">
        <v>1</v>
      </c>
      <c r="M148" s="79">
        <v>1</v>
      </c>
      <c r="N148" s="79">
        <v>450</v>
      </c>
      <c r="O148" s="79">
        <v>1</v>
      </c>
      <c r="P148" s="79">
        <v>1</v>
      </c>
      <c r="Q148" s="79">
        <v>600</v>
      </c>
      <c r="R148" s="79">
        <v>1</v>
      </c>
      <c r="S148" s="79">
        <v>1</v>
      </c>
      <c r="T148" s="79">
        <v>214</v>
      </c>
      <c r="U148" s="79">
        <v>1</v>
      </c>
      <c r="V148" s="79">
        <v>1</v>
      </c>
    </row>
    <row r="149" spans="1:22" ht="20.100000000000001" customHeight="1">
      <c r="A149" s="74">
        <v>3</v>
      </c>
      <c r="B149" s="83" t="s">
        <v>558</v>
      </c>
      <c r="C149" s="79">
        <v>9</v>
      </c>
      <c r="D149" s="79">
        <v>238</v>
      </c>
      <c r="E149" s="79">
        <v>1</v>
      </c>
      <c r="F149" s="79">
        <v>1</v>
      </c>
      <c r="G149" s="79">
        <v>31</v>
      </c>
      <c r="H149" s="79">
        <v>5</v>
      </c>
      <c r="I149" s="79">
        <v>1</v>
      </c>
      <c r="J149" s="79">
        <v>1</v>
      </c>
      <c r="K149" s="79">
        <v>45</v>
      </c>
      <c r="L149" s="79">
        <v>1</v>
      </c>
      <c r="M149" s="79">
        <v>1</v>
      </c>
      <c r="N149" s="79">
        <v>270</v>
      </c>
      <c r="O149" s="79">
        <v>1</v>
      </c>
      <c r="P149" s="79">
        <v>1</v>
      </c>
      <c r="Q149" s="79">
        <v>48</v>
      </c>
      <c r="R149" s="79">
        <v>1</v>
      </c>
      <c r="S149" s="79">
        <v>1</v>
      </c>
      <c r="T149" s="79">
        <v>138</v>
      </c>
      <c r="U149" s="79">
        <v>1</v>
      </c>
      <c r="V149" s="79">
        <v>1</v>
      </c>
    </row>
    <row r="150" spans="1:22" ht="20.100000000000001" customHeight="1">
      <c r="A150" s="70"/>
      <c r="B150" s="72" t="s">
        <v>576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</row>
    <row r="151" spans="1:22" ht="20.100000000000001" customHeight="1">
      <c r="A151" s="74">
        <v>1</v>
      </c>
      <c r="B151" s="75" t="s">
        <v>580</v>
      </c>
      <c r="C151" s="79">
        <v>15</v>
      </c>
      <c r="D151" s="79">
        <v>543</v>
      </c>
      <c r="E151" s="79">
        <v>0</v>
      </c>
      <c r="F151" s="79">
        <v>1</v>
      </c>
      <c r="G151" s="79">
        <v>10</v>
      </c>
      <c r="H151" s="79">
        <v>11</v>
      </c>
      <c r="I151" s="79">
        <v>1</v>
      </c>
      <c r="J151" s="79">
        <v>1</v>
      </c>
      <c r="K151" s="79">
        <v>132</v>
      </c>
      <c r="L151" s="79">
        <v>1</v>
      </c>
      <c r="M151" s="79">
        <v>1</v>
      </c>
      <c r="N151" s="79">
        <v>2926</v>
      </c>
      <c r="O151" s="79">
        <v>1</v>
      </c>
      <c r="P151" s="79">
        <v>1</v>
      </c>
      <c r="Q151" s="79">
        <v>1481</v>
      </c>
      <c r="R151" s="79">
        <v>1</v>
      </c>
      <c r="S151" s="79">
        <v>1</v>
      </c>
      <c r="T151" s="79">
        <v>612</v>
      </c>
      <c r="U151" s="79">
        <v>1</v>
      </c>
      <c r="V151" s="79">
        <v>0</v>
      </c>
    </row>
    <row r="152" spans="1:22" ht="20.100000000000001" customHeight="1">
      <c r="A152" s="74">
        <v>2</v>
      </c>
      <c r="B152" s="75" t="s">
        <v>581</v>
      </c>
      <c r="C152" s="79">
        <v>14</v>
      </c>
      <c r="D152" s="79">
        <v>457</v>
      </c>
      <c r="E152" s="79">
        <v>1</v>
      </c>
      <c r="F152" s="79">
        <v>1</v>
      </c>
      <c r="G152" s="79">
        <v>11</v>
      </c>
      <c r="H152" s="79">
        <v>9</v>
      </c>
      <c r="I152" s="79">
        <v>1</v>
      </c>
      <c r="J152" s="79">
        <v>1</v>
      </c>
      <c r="K152" s="79">
        <v>1006</v>
      </c>
      <c r="L152" s="79">
        <v>1</v>
      </c>
      <c r="M152" s="79">
        <v>1</v>
      </c>
      <c r="N152" s="79">
        <v>1588</v>
      </c>
      <c r="O152" s="79">
        <v>1</v>
      </c>
      <c r="P152" s="79">
        <v>1</v>
      </c>
      <c r="Q152" s="79">
        <v>337</v>
      </c>
      <c r="R152" s="79">
        <v>1</v>
      </c>
      <c r="S152" s="79">
        <v>1</v>
      </c>
      <c r="T152" s="79">
        <v>303</v>
      </c>
      <c r="U152" s="79">
        <v>1</v>
      </c>
      <c r="V152" s="79">
        <v>1</v>
      </c>
    </row>
    <row r="153" spans="1:22" ht="20.100000000000001" customHeight="1">
      <c r="A153" s="70"/>
      <c r="B153" s="72" t="s">
        <v>598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</row>
    <row r="154" spans="1:22" ht="20.100000000000001" customHeight="1">
      <c r="A154" s="74">
        <v>1</v>
      </c>
      <c r="B154" s="83" t="s">
        <v>599</v>
      </c>
      <c r="C154" s="79">
        <v>8</v>
      </c>
      <c r="D154" s="79">
        <v>400</v>
      </c>
      <c r="E154" s="79">
        <v>1</v>
      </c>
      <c r="F154" s="79">
        <v>1</v>
      </c>
      <c r="G154" s="79">
        <v>35</v>
      </c>
      <c r="H154" s="79">
        <v>4</v>
      </c>
      <c r="I154" s="79">
        <v>1</v>
      </c>
      <c r="J154" s="79">
        <v>1</v>
      </c>
      <c r="K154" s="79">
        <v>345</v>
      </c>
      <c r="L154" s="79">
        <v>1</v>
      </c>
      <c r="M154" s="79">
        <v>1</v>
      </c>
      <c r="N154" s="79">
        <v>690</v>
      </c>
      <c r="O154" s="79">
        <v>1</v>
      </c>
      <c r="P154" s="79">
        <v>1</v>
      </c>
      <c r="Q154" s="79">
        <v>425</v>
      </c>
      <c r="R154" s="79">
        <v>1</v>
      </c>
      <c r="S154" s="79">
        <v>1</v>
      </c>
      <c r="T154" s="79">
        <v>353</v>
      </c>
      <c r="U154" s="79">
        <v>1</v>
      </c>
      <c r="V154" s="95">
        <v>1</v>
      </c>
    </row>
    <row r="155" spans="1:22" ht="20.100000000000001" customHeight="1">
      <c r="A155" s="74">
        <v>2</v>
      </c>
      <c r="B155" s="83" t="s">
        <v>768</v>
      </c>
      <c r="C155" s="79">
        <v>10</v>
      </c>
      <c r="D155" s="79">
        <v>342</v>
      </c>
      <c r="E155" s="79">
        <v>1</v>
      </c>
      <c r="F155" s="79">
        <v>1</v>
      </c>
      <c r="G155" s="79">
        <v>12</v>
      </c>
      <c r="H155" s="79">
        <v>6</v>
      </c>
      <c r="I155" s="79">
        <v>1</v>
      </c>
      <c r="J155" s="79">
        <v>1</v>
      </c>
      <c r="K155" s="79">
        <v>287</v>
      </c>
      <c r="L155" s="79">
        <v>1</v>
      </c>
      <c r="M155" s="79">
        <v>1</v>
      </c>
      <c r="N155" s="79">
        <v>735</v>
      </c>
      <c r="O155" s="79">
        <v>1</v>
      </c>
      <c r="P155" s="79">
        <v>1</v>
      </c>
      <c r="Q155" s="79">
        <v>739</v>
      </c>
      <c r="R155" s="79">
        <v>1</v>
      </c>
      <c r="S155" s="79">
        <v>1</v>
      </c>
      <c r="T155" s="79">
        <v>498</v>
      </c>
      <c r="U155" s="79">
        <v>1</v>
      </c>
      <c r="V155" s="95">
        <v>1</v>
      </c>
    </row>
    <row r="156" spans="1:22" ht="20.100000000000001" customHeight="1">
      <c r="A156" s="74">
        <v>3</v>
      </c>
      <c r="B156" s="83" t="s">
        <v>769</v>
      </c>
      <c r="C156" s="79">
        <v>10</v>
      </c>
      <c r="D156" s="79">
        <v>235</v>
      </c>
      <c r="E156" s="79">
        <v>1</v>
      </c>
      <c r="F156" s="79">
        <v>1</v>
      </c>
      <c r="G156" s="79">
        <v>32</v>
      </c>
      <c r="H156" s="79">
        <v>6</v>
      </c>
      <c r="I156" s="79">
        <v>1</v>
      </c>
      <c r="J156" s="79">
        <v>1</v>
      </c>
      <c r="K156" s="79">
        <v>107</v>
      </c>
      <c r="L156" s="79">
        <v>1</v>
      </c>
      <c r="M156" s="79">
        <v>1</v>
      </c>
      <c r="N156" s="79">
        <v>847</v>
      </c>
      <c r="O156" s="79">
        <v>1</v>
      </c>
      <c r="P156" s="79">
        <v>1</v>
      </c>
      <c r="Q156" s="79">
        <v>428</v>
      </c>
      <c r="R156" s="79">
        <v>1</v>
      </c>
      <c r="S156" s="79">
        <v>1</v>
      </c>
      <c r="T156" s="79">
        <v>309</v>
      </c>
      <c r="U156" s="79">
        <v>1</v>
      </c>
      <c r="V156" s="95">
        <v>1</v>
      </c>
    </row>
    <row r="157" spans="1:22" ht="20.100000000000001" customHeight="1">
      <c r="A157" s="74">
        <v>4</v>
      </c>
      <c r="B157" s="83" t="s">
        <v>616</v>
      </c>
      <c r="C157" s="79">
        <v>9</v>
      </c>
      <c r="D157" s="79">
        <v>213</v>
      </c>
      <c r="E157" s="79">
        <v>1</v>
      </c>
      <c r="F157" s="79">
        <v>1</v>
      </c>
      <c r="G157" s="79">
        <v>33</v>
      </c>
      <c r="H157" s="79">
        <v>5</v>
      </c>
      <c r="I157" s="79">
        <v>1</v>
      </c>
      <c r="J157" s="79">
        <v>1</v>
      </c>
      <c r="K157" s="79">
        <v>342</v>
      </c>
      <c r="L157" s="79">
        <v>1</v>
      </c>
      <c r="M157" s="79">
        <v>1</v>
      </c>
      <c r="N157" s="79">
        <v>602</v>
      </c>
      <c r="O157" s="79">
        <v>1</v>
      </c>
      <c r="P157" s="79">
        <v>1</v>
      </c>
      <c r="Q157" s="79">
        <v>530</v>
      </c>
      <c r="R157" s="79">
        <v>1</v>
      </c>
      <c r="S157" s="79">
        <v>1</v>
      </c>
      <c r="T157" s="79">
        <v>362</v>
      </c>
      <c r="U157" s="79">
        <v>1</v>
      </c>
      <c r="V157" s="95">
        <v>1</v>
      </c>
    </row>
    <row r="158" spans="1:22" ht="20.100000000000001" customHeight="1">
      <c r="A158" s="74">
        <v>5</v>
      </c>
      <c r="B158" s="83" t="s">
        <v>600</v>
      </c>
      <c r="C158" s="79">
        <v>4</v>
      </c>
      <c r="D158" s="79">
        <v>153</v>
      </c>
      <c r="E158" s="79">
        <v>1</v>
      </c>
      <c r="F158" s="79">
        <v>1</v>
      </c>
      <c r="G158" s="79">
        <v>13</v>
      </c>
      <c r="H158" s="79">
        <v>2</v>
      </c>
      <c r="I158" s="79">
        <v>1</v>
      </c>
      <c r="J158" s="79">
        <v>1</v>
      </c>
      <c r="K158" s="79">
        <v>58</v>
      </c>
      <c r="L158" s="79">
        <v>1</v>
      </c>
      <c r="M158" s="79">
        <v>1</v>
      </c>
      <c r="N158" s="79">
        <v>434</v>
      </c>
      <c r="O158" s="79">
        <v>1</v>
      </c>
      <c r="P158" s="79">
        <v>1</v>
      </c>
      <c r="Q158" s="79">
        <v>311</v>
      </c>
      <c r="R158" s="79">
        <v>1</v>
      </c>
      <c r="S158" s="79">
        <v>1</v>
      </c>
      <c r="T158" s="79">
        <v>143</v>
      </c>
      <c r="U158" s="79">
        <v>1</v>
      </c>
      <c r="V158" s="95">
        <v>1</v>
      </c>
    </row>
    <row r="159" spans="1:22" ht="20.100000000000001" customHeight="1">
      <c r="A159" s="70"/>
      <c r="B159" s="72" t="s">
        <v>620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</row>
    <row r="160" spans="1:22" ht="20.100000000000001" customHeight="1">
      <c r="A160" s="74">
        <v>1</v>
      </c>
      <c r="B160" s="75" t="s">
        <v>621</v>
      </c>
      <c r="C160" s="74">
        <v>9</v>
      </c>
      <c r="D160" s="74">
        <v>406</v>
      </c>
      <c r="E160" s="74">
        <v>1</v>
      </c>
      <c r="F160" s="74">
        <v>1</v>
      </c>
      <c r="G160" s="74">
        <v>31</v>
      </c>
      <c r="H160" s="74">
        <v>6</v>
      </c>
      <c r="I160" s="74">
        <v>1</v>
      </c>
      <c r="J160" s="74">
        <v>1</v>
      </c>
      <c r="K160" s="74">
        <v>901</v>
      </c>
      <c r="L160" s="74">
        <v>1</v>
      </c>
      <c r="M160" s="74">
        <v>0</v>
      </c>
      <c r="N160" s="74">
        <v>678</v>
      </c>
      <c r="O160" s="74">
        <v>1</v>
      </c>
      <c r="P160" s="74">
        <v>1</v>
      </c>
      <c r="Q160" s="74">
        <v>277</v>
      </c>
      <c r="R160" s="74">
        <v>1</v>
      </c>
      <c r="S160" s="74">
        <v>1</v>
      </c>
      <c r="T160" s="74">
        <v>310</v>
      </c>
      <c r="U160" s="74">
        <v>1</v>
      </c>
      <c r="V160" s="74">
        <v>1</v>
      </c>
    </row>
    <row r="161" spans="1:22" ht="20.100000000000001" customHeight="1">
      <c r="A161" s="74">
        <v>2</v>
      </c>
      <c r="B161" s="75" t="s">
        <v>622</v>
      </c>
      <c r="C161" s="74">
        <v>14</v>
      </c>
      <c r="D161" s="74">
        <v>380</v>
      </c>
      <c r="E161" s="74">
        <v>1</v>
      </c>
      <c r="F161" s="74">
        <v>1</v>
      </c>
      <c r="G161" s="74">
        <v>20</v>
      </c>
      <c r="H161" s="74">
        <v>10</v>
      </c>
      <c r="I161" s="74">
        <v>1</v>
      </c>
      <c r="J161" s="74">
        <v>1</v>
      </c>
      <c r="K161" s="74">
        <v>700</v>
      </c>
      <c r="L161" s="74">
        <v>0</v>
      </c>
      <c r="M161" s="74">
        <v>1</v>
      </c>
      <c r="N161" s="86">
        <v>1224</v>
      </c>
      <c r="O161" s="74">
        <v>1</v>
      </c>
      <c r="P161" s="74">
        <v>1</v>
      </c>
      <c r="Q161" s="74">
        <v>930</v>
      </c>
      <c r="R161" s="74">
        <v>1</v>
      </c>
      <c r="S161" s="74">
        <v>1</v>
      </c>
      <c r="T161" s="74">
        <v>480</v>
      </c>
      <c r="U161" s="74">
        <v>1</v>
      </c>
      <c r="V161" s="74">
        <v>1</v>
      </c>
    </row>
    <row r="162" spans="1:22" ht="20.100000000000001" customHeight="1">
      <c r="A162" s="74">
        <v>3</v>
      </c>
      <c r="B162" s="75" t="s">
        <v>624</v>
      </c>
      <c r="C162" s="86">
        <v>8</v>
      </c>
      <c r="D162" s="86">
        <v>168</v>
      </c>
      <c r="E162" s="86">
        <v>1</v>
      </c>
      <c r="F162" s="86">
        <v>1</v>
      </c>
      <c r="G162" s="86">
        <v>31</v>
      </c>
      <c r="H162" s="86">
        <v>4</v>
      </c>
      <c r="I162" s="86">
        <v>1</v>
      </c>
      <c r="J162" s="86">
        <v>1</v>
      </c>
      <c r="K162" s="86">
        <v>60</v>
      </c>
      <c r="L162" s="86">
        <v>1</v>
      </c>
      <c r="M162" s="86">
        <v>1</v>
      </c>
      <c r="N162" s="86">
        <v>465</v>
      </c>
      <c r="O162" s="86">
        <v>1</v>
      </c>
      <c r="P162" s="86">
        <v>1</v>
      </c>
      <c r="Q162" s="86">
        <v>276</v>
      </c>
      <c r="R162" s="86">
        <v>1</v>
      </c>
      <c r="S162" s="86">
        <v>1</v>
      </c>
      <c r="T162" s="86">
        <v>151</v>
      </c>
      <c r="U162" s="86">
        <v>0</v>
      </c>
      <c r="V162" s="86">
        <v>1</v>
      </c>
    </row>
    <row r="163" spans="1:22" ht="20.100000000000001" customHeight="1">
      <c r="A163" s="74">
        <v>4</v>
      </c>
      <c r="B163" s="75" t="s">
        <v>625</v>
      </c>
      <c r="C163" s="86">
        <v>15</v>
      </c>
      <c r="D163" s="86">
        <v>287</v>
      </c>
      <c r="E163" s="86">
        <v>1</v>
      </c>
      <c r="F163" s="86">
        <v>0</v>
      </c>
      <c r="G163" s="86">
        <v>43</v>
      </c>
      <c r="H163" s="86">
        <v>11</v>
      </c>
      <c r="I163" s="86">
        <v>1</v>
      </c>
      <c r="J163" s="86">
        <v>1</v>
      </c>
      <c r="K163" s="86">
        <v>230</v>
      </c>
      <c r="L163" s="86">
        <v>1</v>
      </c>
      <c r="M163" s="86">
        <v>0</v>
      </c>
      <c r="N163" s="86">
        <v>1330</v>
      </c>
      <c r="O163" s="86">
        <v>1</v>
      </c>
      <c r="P163" s="86">
        <v>1</v>
      </c>
      <c r="Q163" s="86">
        <v>2149</v>
      </c>
      <c r="R163" s="86">
        <v>0</v>
      </c>
      <c r="S163" s="86">
        <v>1</v>
      </c>
      <c r="T163" s="86">
        <v>429</v>
      </c>
      <c r="U163" s="86">
        <v>1</v>
      </c>
      <c r="V163" s="86">
        <v>1</v>
      </c>
    </row>
    <row r="164" spans="1:22" ht="20.100000000000001" customHeight="1">
      <c r="A164" s="74">
        <v>5</v>
      </c>
      <c r="B164" s="75" t="s">
        <v>627</v>
      </c>
      <c r="C164" s="86">
        <v>8</v>
      </c>
      <c r="D164" s="86">
        <v>204</v>
      </c>
      <c r="E164" s="86">
        <v>1</v>
      </c>
      <c r="F164" s="86">
        <v>0</v>
      </c>
      <c r="G164" s="86">
        <v>31</v>
      </c>
      <c r="H164" s="86">
        <v>5</v>
      </c>
      <c r="I164" s="86">
        <v>1</v>
      </c>
      <c r="J164" s="86">
        <v>1</v>
      </c>
      <c r="K164" s="86">
        <v>130</v>
      </c>
      <c r="L164" s="86">
        <v>1</v>
      </c>
      <c r="M164" s="86">
        <v>1</v>
      </c>
      <c r="N164" s="86">
        <v>530</v>
      </c>
      <c r="O164" s="86">
        <v>1</v>
      </c>
      <c r="P164" s="86">
        <v>1</v>
      </c>
      <c r="Q164" s="86">
        <v>232</v>
      </c>
      <c r="R164" s="86">
        <v>1</v>
      </c>
      <c r="S164" s="86">
        <v>1</v>
      </c>
      <c r="T164" s="86">
        <v>149</v>
      </c>
      <c r="U164" s="86">
        <v>1</v>
      </c>
      <c r="V164" s="86">
        <v>1</v>
      </c>
    </row>
    <row r="165" spans="1:22" ht="20.100000000000001" customHeight="1">
      <c r="A165" s="74">
        <v>6</v>
      </c>
      <c r="B165" s="75" t="s">
        <v>629</v>
      </c>
      <c r="C165" s="86">
        <v>13</v>
      </c>
      <c r="D165" s="86">
        <v>275</v>
      </c>
      <c r="E165" s="86">
        <v>1</v>
      </c>
      <c r="F165" s="86">
        <v>0</v>
      </c>
      <c r="G165" s="86">
        <v>35</v>
      </c>
      <c r="H165" s="86">
        <v>8</v>
      </c>
      <c r="I165" s="86">
        <v>1</v>
      </c>
      <c r="J165" s="86">
        <v>0</v>
      </c>
      <c r="K165" s="86">
        <v>150</v>
      </c>
      <c r="L165" s="86">
        <v>1</v>
      </c>
      <c r="M165" s="86">
        <v>1</v>
      </c>
      <c r="N165" s="86">
        <v>910</v>
      </c>
      <c r="O165" s="86">
        <v>1</v>
      </c>
      <c r="P165" s="86">
        <v>0</v>
      </c>
      <c r="Q165" s="86">
        <v>800</v>
      </c>
      <c r="R165" s="86">
        <v>1</v>
      </c>
      <c r="S165" s="86">
        <v>0</v>
      </c>
      <c r="T165" s="86">
        <v>396</v>
      </c>
      <c r="U165" s="86">
        <v>1</v>
      </c>
      <c r="V165" s="86">
        <v>1</v>
      </c>
    </row>
    <row r="166" spans="1:22" ht="20.100000000000001" customHeight="1">
      <c r="A166" s="70"/>
      <c r="B166" s="72" t="s">
        <v>650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</row>
    <row r="167" spans="1:22" ht="20.100000000000001" customHeight="1">
      <c r="A167" s="74">
        <v>1</v>
      </c>
      <c r="B167" s="75" t="s">
        <v>657</v>
      </c>
      <c r="C167" s="79">
        <v>16</v>
      </c>
      <c r="D167" s="79">
        <v>234</v>
      </c>
      <c r="E167" s="79">
        <v>1</v>
      </c>
      <c r="F167" s="79">
        <v>1</v>
      </c>
      <c r="G167" s="79">
        <v>35</v>
      </c>
      <c r="H167" s="79">
        <v>12</v>
      </c>
      <c r="I167" s="79">
        <v>1</v>
      </c>
      <c r="J167" s="79">
        <v>1</v>
      </c>
      <c r="K167" s="79">
        <v>270</v>
      </c>
      <c r="L167" s="79">
        <v>1</v>
      </c>
      <c r="M167" s="79">
        <v>1</v>
      </c>
      <c r="N167" s="79">
        <v>840</v>
      </c>
      <c r="O167" s="79">
        <v>1</v>
      </c>
      <c r="P167" s="79">
        <v>1</v>
      </c>
      <c r="Q167" s="79">
        <v>1067</v>
      </c>
      <c r="R167" s="79">
        <v>1</v>
      </c>
      <c r="S167" s="79">
        <v>1</v>
      </c>
      <c r="T167" s="79">
        <v>295</v>
      </c>
      <c r="U167" s="79">
        <v>1</v>
      </c>
      <c r="V167" s="79">
        <v>1</v>
      </c>
    </row>
    <row r="168" spans="1:22" ht="20.100000000000001" customHeight="1">
      <c r="A168" s="74">
        <v>2</v>
      </c>
      <c r="B168" s="75" t="s">
        <v>658</v>
      </c>
      <c r="C168" s="79">
        <v>13</v>
      </c>
      <c r="D168" s="79">
        <v>297</v>
      </c>
      <c r="E168" s="79">
        <v>1</v>
      </c>
      <c r="F168" s="79">
        <v>1</v>
      </c>
      <c r="G168" s="79">
        <v>35</v>
      </c>
      <c r="H168" s="79">
        <v>9</v>
      </c>
      <c r="I168" s="79">
        <v>1</v>
      </c>
      <c r="J168" s="79">
        <v>1</v>
      </c>
      <c r="K168" s="79">
        <v>2257</v>
      </c>
      <c r="L168" s="79">
        <v>1</v>
      </c>
      <c r="M168" s="79">
        <v>1</v>
      </c>
      <c r="N168" s="79">
        <v>1719</v>
      </c>
      <c r="O168" s="79">
        <v>1</v>
      </c>
      <c r="P168" s="79">
        <v>1</v>
      </c>
      <c r="Q168" s="79">
        <v>541</v>
      </c>
      <c r="R168" s="79">
        <v>1</v>
      </c>
      <c r="S168" s="79">
        <v>1</v>
      </c>
      <c r="T168" s="79">
        <v>285</v>
      </c>
      <c r="U168" s="79">
        <v>1</v>
      </c>
      <c r="V168" s="79">
        <v>1</v>
      </c>
    </row>
    <row r="169" spans="1:22" ht="20.100000000000001" customHeight="1">
      <c r="A169" s="74">
        <v>3</v>
      </c>
      <c r="B169" s="75" t="s">
        <v>430</v>
      </c>
      <c r="C169" s="96">
        <v>9</v>
      </c>
      <c r="D169" s="96">
        <v>126</v>
      </c>
      <c r="E169" s="96">
        <v>1</v>
      </c>
      <c r="F169" s="96">
        <v>1</v>
      </c>
      <c r="G169" s="96">
        <v>29</v>
      </c>
      <c r="H169" s="96">
        <v>6</v>
      </c>
      <c r="I169" s="96">
        <v>1</v>
      </c>
      <c r="J169" s="96">
        <v>1</v>
      </c>
      <c r="K169" s="96">
        <v>110</v>
      </c>
      <c r="L169" s="96">
        <v>1</v>
      </c>
      <c r="M169" s="96">
        <v>0</v>
      </c>
      <c r="N169" s="96">
        <v>462</v>
      </c>
      <c r="O169" s="96">
        <v>1</v>
      </c>
      <c r="P169" s="96">
        <v>1</v>
      </c>
      <c r="Q169" s="96">
        <v>420</v>
      </c>
      <c r="R169" s="96">
        <v>1</v>
      </c>
      <c r="S169" s="96">
        <v>1</v>
      </c>
      <c r="T169" s="96">
        <v>93</v>
      </c>
      <c r="U169" s="96">
        <v>1</v>
      </c>
      <c r="V169" s="96">
        <v>1</v>
      </c>
    </row>
    <row r="170" spans="1:22" ht="20.100000000000001" customHeight="1">
      <c r="A170" s="74">
        <v>4</v>
      </c>
      <c r="B170" s="75" t="s">
        <v>660</v>
      </c>
      <c r="C170" s="79">
        <v>8</v>
      </c>
      <c r="D170" s="79">
        <v>112</v>
      </c>
      <c r="E170" s="79">
        <v>1</v>
      </c>
      <c r="F170" s="79">
        <v>1</v>
      </c>
      <c r="G170" s="79">
        <v>29</v>
      </c>
      <c r="H170" s="79">
        <v>5</v>
      </c>
      <c r="I170" s="79">
        <v>1</v>
      </c>
      <c r="J170" s="79">
        <v>2</v>
      </c>
      <c r="K170" s="79">
        <v>450</v>
      </c>
      <c r="L170" s="79">
        <v>1</v>
      </c>
      <c r="M170" s="79">
        <v>1</v>
      </c>
      <c r="N170" s="79">
        <v>301</v>
      </c>
      <c r="O170" s="79">
        <v>1</v>
      </c>
      <c r="P170" s="79">
        <v>1</v>
      </c>
      <c r="Q170" s="79">
        <v>378</v>
      </c>
      <c r="R170" s="79">
        <v>1</v>
      </c>
      <c r="S170" s="79">
        <v>1</v>
      </c>
      <c r="T170" s="79">
        <v>108</v>
      </c>
      <c r="U170" s="79">
        <v>1</v>
      </c>
      <c r="V170" s="79">
        <v>1</v>
      </c>
    </row>
    <row r="171" spans="1:22" ht="20.100000000000001" customHeight="1">
      <c r="A171" s="74">
        <v>5</v>
      </c>
      <c r="B171" s="75" t="s">
        <v>661</v>
      </c>
      <c r="C171" s="79">
        <v>10</v>
      </c>
      <c r="D171" s="79">
        <v>162</v>
      </c>
      <c r="E171" s="79">
        <v>1</v>
      </c>
      <c r="F171" s="79">
        <v>1</v>
      </c>
      <c r="G171" s="79">
        <v>29</v>
      </c>
      <c r="H171" s="79">
        <v>7</v>
      </c>
      <c r="I171" s="79">
        <v>1</v>
      </c>
      <c r="J171" s="79">
        <v>2</v>
      </c>
      <c r="K171" s="79">
        <v>157</v>
      </c>
      <c r="L171" s="79">
        <v>1</v>
      </c>
      <c r="M171" s="79">
        <v>0</v>
      </c>
      <c r="N171" s="79">
        <v>826</v>
      </c>
      <c r="O171" s="79">
        <v>1</v>
      </c>
      <c r="P171" s="79">
        <v>1</v>
      </c>
      <c r="Q171" s="79">
        <v>500</v>
      </c>
      <c r="R171" s="79">
        <v>1</v>
      </c>
      <c r="S171" s="79">
        <v>1</v>
      </c>
      <c r="T171" s="79">
        <v>171</v>
      </c>
      <c r="U171" s="79">
        <v>1</v>
      </c>
      <c r="V171" s="79">
        <v>1</v>
      </c>
    </row>
    <row r="172" spans="1:22" ht="20.100000000000001" customHeight="1">
      <c r="A172" s="74">
        <v>6</v>
      </c>
      <c r="B172" s="75" t="s">
        <v>663</v>
      </c>
      <c r="C172" s="79">
        <v>11</v>
      </c>
      <c r="D172" s="79">
        <v>176</v>
      </c>
      <c r="E172" s="79">
        <v>1</v>
      </c>
      <c r="F172" s="79">
        <v>1</v>
      </c>
      <c r="G172" s="79">
        <v>78</v>
      </c>
      <c r="H172" s="79">
        <v>7</v>
      </c>
      <c r="I172" s="79">
        <v>1</v>
      </c>
      <c r="J172" s="79">
        <v>1</v>
      </c>
      <c r="K172" s="79">
        <v>65</v>
      </c>
      <c r="L172" s="79">
        <v>1</v>
      </c>
      <c r="M172" s="79">
        <v>1</v>
      </c>
      <c r="N172" s="79">
        <v>895</v>
      </c>
      <c r="O172" s="79">
        <v>1</v>
      </c>
      <c r="P172" s="79">
        <v>1</v>
      </c>
      <c r="Q172" s="79">
        <v>570</v>
      </c>
      <c r="R172" s="79">
        <v>1</v>
      </c>
      <c r="S172" s="79">
        <v>1</v>
      </c>
      <c r="T172" s="79">
        <v>212</v>
      </c>
      <c r="U172" s="79">
        <v>1</v>
      </c>
      <c r="V172" s="79">
        <v>1</v>
      </c>
    </row>
    <row r="173" spans="1:22" ht="20.100000000000001" customHeight="1">
      <c r="A173" s="70"/>
      <c r="B173" s="72" t="s">
        <v>666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</row>
    <row r="174" spans="1:22" ht="20.100000000000001" customHeight="1">
      <c r="A174" s="74">
        <v>1</v>
      </c>
      <c r="B174" s="75" t="s">
        <v>667</v>
      </c>
      <c r="C174" s="79">
        <v>10</v>
      </c>
      <c r="D174" s="79">
        <v>311</v>
      </c>
      <c r="E174" s="79">
        <v>1</v>
      </c>
      <c r="F174" s="79">
        <v>1</v>
      </c>
      <c r="G174" s="79">
        <v>27</v>
      </c>
      <c r="H174" s="79">
        <v>6</v>
      </c>
      <c r="I174" s="79">
        <v>1</v>
      </c>
      <c r="J174" s="79">
        <v>1</v>
      </c>
      <c r="K174" s="79">
        <v>262</v>
      </c>
      <c r="L174" s="79">
        <v>1</v>
      </c>
      <c r="M174" s="79">
        <v>1</v>
      </c>
      <c r="N174" s="79">
        <v>449</v>
      </c>
      <c r="O174" s="79">
        <v>1</v>
      </c>
      <c r="P174" s="79">
        <v>1</v>
      </c>
      <c r="Q174" s="79">
        <v>200</v>
      </c>
      <c r="R174" s="79">
        <v>1</v>
      </c>
      <c r="S174" s="79">
        <v>1</v>
      </c>
      <c r="T174" s="79">
        <v>197</v>
      </c>
      <c r="U174" s="79">
        <v>1</v>
      </c>
      <c r="V174" s="79">
        <v>1</v>
      </c>
    </row>
    <row r="175" spans="1:22" ht="20.100000000000001" customHeight="1">
      <c r="A175" s="74">
        <v>2</v>
      </c>
      <c r="B175" s="75" t="s">
        <v>668</v>
      </c>
      <c r="C175" s="79">
        <v>12</v>
      </c>
      <c r="D175" s="79">
        <v>272</v>
      </c>
      <c r="E175" s="79">
        <v>12</v>
      </c>
      <c r="F175" s="79">
        <v>1</v>
      </c>
      <c r="G175" s="79">
        <v>29</v>
      </c>
      <c r="H175" s="79">
        <v>9</v>
      </c>
      <c r="I175" s="79">
        <v>1</v>
      </c>
      <c r="J175" s="79">
        <v>1</v>
      </c>
      <c r="K175" s="79">
        <v>418</v>
      </c>
      <c r="L175" s="79">
        <v>1</v>
      </c>
      <c r="M175" s="79">
        <v>1</v>
      </c>
      <c r="N175" s="79">
        <v>894</v>
      </c>
      <c r="O175" s="79">
        <v>1</v>
      </c>
      <c r="P175" s="79">
        <v>1</v>
      </c>
      <c r="Q175" s="79">
        <v>384</v>
      </c>
      <c r="R175" s="79">
        <v>1</v>
      </c>
      <c r="S175" s="79">
        <v>1</v>
      </c>
      <c r="T175" s="79">
        <v>328</v>
      </c>
      <c r="U175" s="79">
        <v>1</v>
      </c>
      <c r="V175" s="79">
        <v>1</v>
      </c>
    </row>
    <row r="176" spans="1:22" ht="20.100000000000001" customHeight="1">
      <c r="A176" s="74">
        <v>3</v>
      </c>
      <c r="B176" s="75" t="s">
        <v>672</v>
      </c>
      <c r="C176" s="79">
        <v>14</v>
      </c>
      <c r="D176" s="79">
        <v>276</v>
      </c>
      <c r="E176" s="79">
        <v>1</v>
      </c>
      <c r="F176" s="79">
        <v>1</v>
      </c>
      <c r="G176" s="79">
        <v>35</v>
      </c>
      <c r="H176" s="79">
        <v>10</v>
      </c>
      <c r="I176" s="79">
        <v>1</v>
      </c>
      <c r="J176" s="79">
        <v>1</v>
      </c>
      <c r="K176" s="79">
        <v>185</v>
      </c>
      <c r="L176" s="79">
        <v>1</v>
      </c>
      <c r="M176" s="79">
        <v>1</v>
      </c>
      <c r="N176" s="79">
        <v>876</v>
      </c>
      <c r="O176" s="79">
        <v>1</v>
      </c>
      <c r="P176" s="79">
        <v>1</v>
      </c>
      <c r="Q176" s="79">
        <v>754</v>
      </c>
      <c r="R176" s="79">
        <v>1</v>
      </c>
      <c r="S176" s="79">
        <v>1</v>
      </c>
      <c r="T176" s="79">
        <v>325</v>
      </c>
      <c r="U176" s="79">
        <v>1</v>
      </c>
      <c r="V176" s="79">
        <v>1</v>
      </c>
    </row>
    <row r="177" spans="1:22" ht="20.100000000000001" customHeight="1">
      <c r="A177" s="74">
        <v>4</v>
      </c>
      <c r="B177" s="75" t="s">
        <v>673</v>
      </c>
      <c r="C177" s="79">
        <v>8</v>
      </c>
      <c r="D177" s="79">
        <v>124</v>
      </c>
      <c r="E177" s="79">
        <v>1</v>
      </c>
      <c r="F177" s="79">
        <v>1</v>
      </c>
      <c r="G177" s="79">
        <v>25</v>
      </c>
      <c r="H177" s="79">
        <v>4</v>
      </c>
      <c r="I177" s="79">
        <v>1</v>
      </c>
      <c r="J177" s="79">
        <v>1</v>
      </c>
      <c r="K177" s="79">
        <v>101</v>
      </c>
      <c r="L177" s="79">
        <v>1</v>
      </c>
      <c r="M177" s="79">
        <v>1</v>
      </c>
      <c r="N177" s="79">
        <v>314</v>
      </c>
      <c r="O177" s="79">
        <v>1</v>
      </c>
      <c r="P177" s="79">
        <v>1</v>
      </c>
      <c r="Q177" s="79">
        <v>413</v>
      </c>
      <c r="R177" s="79">
        <v>1</v>
      </c>
      <c r="S177" s="79">
        <v>1</v>
      </c>
      <c r="T177" s="79">
        <v>122</v>
      </c>
      <c r="U177" s="79">
        <v>1</v>
      </c>
      <c r="V177" s="79">
        <v>1</v>
      </c>
    </row>
    <row r="178" spans="1:22" ht="20.100000000000001" customHeight="1">
      <c r="A178" s="70"/>
      <c r="B178" s="72" t="s">
        <v>683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</row>
    <row r="179" spans="1:22" ht="20.100000000000001" customHeight="1">
      <c r="A179" s="74">
        <v>1</v>
      </c>
      <c r="B179" s="75" t="s">
        <v>684</v>
      </c>
      <c r="C179" s="86">
        <v>8</v>
      </c>
      <c r="D179" s="86">
        <v>466</v>
      </c>
      <c r="E179" s="86">
        <v>1</v>
      </c>
      <c r="F179" s="86">
        <v>1</v>
      </c>
      <c r="G179" s="86">
        <v>33</v>
      </c>
      <c r="H179" s="86">
        <v>5</v>
      </c>
      <c r="I179" s="86">
        <v>1</v>
      </c>
      <c r="J179" s="86">
        <v>1</v>
      </c>
      <c r="K179" s="86">
        <v>137</v>
      </c>
      <c r="L179" s="86">
        <v>1</v>
      </c>
      <c r="M179" s="86">
        <v>1</v>
      </c>
      <c r="N179" s="86">
        <v>866</v>
      </c>
      <c r="O179" s="86">
        <v>1</v>
      </c>
      <c r="P179" s="86">
        <v>1</v>
      </c>
      <c r="Q179" s="86">
        <v>389</v>
      </c>
      <c r="R179" s="86">
        <v>1</v>
      </c>
      <c r="S179" s="86">
        <v>1</v>
      </c>
      <c r="T179" s="86">
        <v>366</v>
      </c>
      <c r="U179" s="86">
        <v>1</v>
      </c>
      <c r="V179" s="86">
        <v>1</v>
      </c>
    </row>
    <row r="180" spans="1:22" ht="20.100000000000001" customHeight="1">
      <c r="A180" s="74">
        <v>2</v>
      </c>
      <c r="B180" s="75" t="s">
        <v>689</v>
      </c>
      <c r="C180" s="86">
        <v>10</v>
      </c>
      <c r="D180" s="86">
        <v>187</v>
      </c>
      <c r="E180" s="86">
        <v>1</v>
      </c>
      <c r="F180" s="86">
        <v>1</v>
      </c>
      <c r="G180" s="86">
        <v>32</v>
      </c>
      <c r="H180" s="86">
        <v>6</v>
      </c>
      <c r="I180" s="86">
        <v>1</v>
      </c>
      <c r="J180" s="86">
        <v>1</v>
      </c>
      <c r="K180" s="86">
        <v>176</v>
      </c>
      <c r="L180" s="86">
        <v>1</v>
      </c>
      <c r="M180" s="86">
        <v>1</v>
      </c>
      <c r="N180" s="86">
        <v>1268</v>
      </c>
      <c r="O180" s="86">
        <v>1</v>
      </c>
      <c r="P180" s="86">
        <v>1</v>
      </c>
      <c r="Q180" s="86">
        <v>556</v>
      </c>
      <c r="R180" s="86">
        <v>1</v>
      </c>
      <c r="S180" s="86">
        <v>1</v>
      </c>
      <c r="T180" s="86">
        <v>234</v>
      </c>
      <c r="U180" s="86">
        <v>1</v>
      </c>
      <c r="V180" s="86">
        <v>1</v>
      </c>
    </row>
  </sheetData>
  <mergeCells count="32">
    <mergeCell ref="V7:V9"/>
    <mergeCell ref="Q7:Q9"/>
    <mergeCell ref="R7:R9"/>
    <mergeCell ref="S7:S9"/>
    <mergeCell ref="T7:T9"/>
    <mergeCell ref="U7:U9"/>
    <mergeCell ref="K7:K9"/>
    <mergeCell ref="L7:L9"/>
    <mergeCell ref="M7:M9"/>
    <mergeCell ref="N7:N9"/>
    <mergeCell ref="O7:O9"/>
    <mergeCell ref="F7:F9"/>
    <mergeCell ref="G7:G9"/>
    <mergeCell ref="H7:H9"/>
    <mergeCell ref="I7:I9"/>
    <mergeCell ref="J7:J9"/>
    <mergeCell ref="T1:V1"/>
    <mergeCell ref="A2:V2"/>
    <mergeCell ref="A3:V3"/>
    <mergeCell ref="A4:V4"/>
    <mergeCell ref="A5:A9"/>
    <mergeCell ref="B5:B9"/>
    <mergeCell ref="C5:F6"/>
    <mergeCell ref="G5:J6"/>
    <mergeCell ref="K5:M6"/>
    <mergeCell ref="N5:P6"/>
    <mergeCell ref="P7:P9"/>
    <mergeCell ref="Q5:S6"/>
    <mergeCell ref="T5:V6"/>
    <mergeCell ref="C7:C9"/>
    <mergeCell ref="D7:D9"/>
    <mergeCell ref="E7:E9"/>
  </mergeCells>
  <printOptions horizontalCentered="1"/>
  <pageMargins left="0" right="0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61A6-AD2A-4765-8496-FEACCBC8512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A31-E857-483D-A5CE-FAF475FEBB7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F670-EB2A-481E-BD54-D6B6709C2BD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B0FA-0850-4DD2-B68D-D9AD7F02515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DAE1-AD8E-4B71-AFDE-65D552677D5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6FD4-E5C2-4D61-A135-F813E11172F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7F55-1E2A-4E5B-85B8-7B8CF7653C0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B574-34EC-4495-8457-088CC70FB75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97D8-1039-4AE8-A867-DCD3FCB5E42D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C22D-FB82-4B7D-AD9D-FB78A88AA7D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E487-E250-42C7-8EB8-55186205F640}">
  <sheetPr codeName="Sheet5"/>
  <dimension ref="A1:O180"/>
  <sheetViews>
    <sheetView workbookViewId="0">
      <selection activeCell="J13" sqref="J13"/>
    </sheetView>
  </sheetViews>
  <sheetFormatPr defaultColWidth="9" defaultRowHeight="12.75"/>
  <cols>
    <col min="1" max="1" width="6.42578125" customWidth="1"/>
    <col min="2" max="2" width="23.5703125" customWidth="1"/>
    <col min="3" max="12" width="11.28515625" customWidth="1"/>
  </cols>
  <sheetData>
    <row r="1" spans="1:15" ht="20.100000000000001" customHeight="1">
      <c r="A1" s="97"/>
      <c r="B1" s="97">
        <f>2842-1308</f>
        <v>1534</v>
      </c>
      <c r="C1" s="97">
        <f>67*23</f>
        <v>1541</v>
      </c>
      <c r="D1" s="97">
        <f>14*67</f>
        <v>938</v>
      </c>
      <c r="E1" s="97"/>
      <c r="F1" s="97"/>
      <c r="G1" s="97"/>
      <c r="H1" s="97"/>
      <c r="I1" s="97"/>
      <c r="J1" s="97"/>
      <c r="K1" s="211" t="s">
        <v>770</v>
      </c>
      <c r="L1" s="211"/>
    </row>
    <row r="2" spans="1:15" ht="20.100000000000001" customHeight="1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5" ht="20.100000000000001" customHeight="1">
      <c r="A3" s="207" t="s">
        <v>771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</row>
    <row r="4" spans="1:15" ht="20.100000000000001" customHeight="1">
      <c r="A4" s="207" t="s">
        <v>772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5" ht="20.100000000000001" customHeight="1">
      <c r="A5" s="212"/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</row>
    <row r="6" spans="1:15" ht="20.100000000000001" customHeight="1">
      <c r="A6" s="209" t="s">
        <v>2</v>
      </c>
      <c r="B6" s="209" t="s">
        <v>725</v>
      </c>
      <c r="C6" s="209" t="s">
        <v>773</v>
      </c>
      <c r="D6" s="209"/>
      <c r="E6" s="209"/>
      <c r="F6" s="209" t="s">
        <v>774</v>
      </c>
      <c r="G6" s="209"/>
      <c r="H6" s="209"/>
      <c r="I6" s="209" t="s">
        <v>775</v>
      </c>
      <c r="J6" s="209"/>
      <c r="K6" s="209" t="s">
        <v>776</v>
      </c>
      <c r="L6" s="209" t="s">
        <v>777</v>
      </c>
    </row>
    <row r="7" spans="1:15" ht="20.100000000000001" customHeight="1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</row>
    <row r="8" spans="1:15" ht="20.100000000000001" customHeight="1">
      <c r="A8" s="209"/>
      <c r="B8" s="209"/>
      <c r="C8" s="209" t="s">
        <v>778</v>
      </c>
      <c r="D8" s="209" t="s">
        <v>779</v>
      </c>
      <c r="E8" s="209" t="s">
        <v>739</v>
      </c>
      <c r="F8" s="209" t="s">
        <v>736</v>
      </c>
      <c r="G8" s="209" t="s">
        <v>738</v>
      </c>
      <c r="H8" s="209" t="s">
        <v>739</v>
      </c>
      <c r="I8" s="209" t="s">
        <v>780</v>
      </c>
      <c r="J8" s="209" t="s">
        <v>781</v>
      </c>
      <c r="K8" s="209"/>
      <c r="L8" s="209"/>
    </row>
    <row r="9" spans="1:15" ht="20.100000000000001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5" ht="20.100000000000001" customHeight="1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</row>
    <row r="11" spans="1:15" ht="20.100000000000001" customHeight="1">
      <c r="A11" s="70"/>
      <c r="B11" s="72" t="s">
        <v>757</v>
      </c>
      <c r="C11" s="73">
        <f t="shared" ref="C11:L11" si="0">SUM(C12:C180)</f>
        <v>3344</v>
      </c>
      <c r="D11" s="73">
        <f t="shared" si="0"/>
        <v>129</v>
      </c>
      <c r="E11" s="73">
        <f t="shared" si="0"/>
        <v>141</v>
      </c>
      <c r="F11" s="73">
        <f t="shared" si="0"/>
        <v>546</v>
      </c>
      <c r="G11" s="73">
        <f t="shared" si="0"/>
        <v>137</v>
      </c>
      <c r="H11" s="73">
        <f t="shared" si="0"/>
        <v>143</v>
      </c>
      <c r="I11" s="73">
        <f t="shared" si="0"/>
        <v>1366</v>
      </c>
      <c r="J11" s="73">
        <f t="shared" si="0"/>
        <v>1476</v>
      </c>
      <c r="K11" s="73">
        <f t="shared" si="0"/>
        <v>2137</v>
      </c>
      <c r="L11" s="73">
        <f t="shared" si="0"/>
        <v>3912</v>
      </c>
      <c r="N11" s="98"/>
      <c r="O11" s="98"/>
    </row>
    <row r="12" spans="1:15" ht="20.100000000000001" customHeight="1">
      <c r="A12" s="70"/>
      <c r="B12" s="72" t="s">
        <v>26</v>
      </c>
      <c r="C12" s="99"/>
      <c r="D12" s="99"/>
      <c r="E12" s="99"/>
      <c r="F12" s="99"/>
      <c r="G12" s="99"/>
      <c r="H12" s="99"/>
      <c r="I12" s="100"/>
      <c r="J12" s="100"/>
      <c r="K12" s="99"/>
      <c r="L12" s="99"/>
      <c r="N12" s="98"/>
    </row>
    <row r="13" spans="1:15" ht="20.100000000000001" customHeight="1">
      <c r="A13" s="74">
        <v>1</v>
      </c>
      <c r="B13" s="75" t="s">
        <v>41</v>
      </c>
      <c r="C13" s="76">
        <v>23</v>
      </c>
      <c r="D13" s="76" t="s">
        <v>29</v>
      </c>
      <c r="E13" s="76">
        <v>1</v>
      </c>
      <c r="F13" s="76">
        <v>4</v>
      </c>
      <c r="G13" s="76">
        <v>1</v>
      </c>
      <c r="H13" s="76">
        <v>1</v>
      </c>
      <c r="I13" s="76">
        <v>10</v>
      </c>
      <c r="J13" s="76">
        <v>10</v>
      </c>
      <c r="K13" s="76">
        <v>15</v>
      </c>
      <c r="L13" s="76">
        <v>30</v>
      </c>
      <c r="O13" s="98"/>
    </row>
    <row r="14" spans="1:15" ht="20.100000000000001" customHeight="1">
      <c r="A14" s="74">
        <v>2</v>
      </c>
      <c r="B14" s="75" t="s">
        <v>42</v>
      </c>
      <c r="C14" s="76">
        <v>24</v>
      </c>
      <c r="D14" s="76" t="s">
        <v>29</v>
      </c>
      <c r="E14" s="76">
        <v>1</v>
      </c>
      <c r="F14" s="76">
        <v>4</v>
      </c>
      <c r="G14" s="76">
        <v>1</v>
      </c>
      <c r="H14" s="76">
        <v>1</v>
      </c>
      <c r="I14" s="76">
        <v>10</v>
      </c>
      <c r="J14" s="76">
        <v>11</v>
      </c>
      <c r="K14" s="76">
        <v>12</v>
      </c>
      <c r="L14" s="76">
        <v>26</v>
      </c>
    </row>
    <row r="15" spans="1:15" ht="20.100000000000001" customHeight="1">
      <c r="A15" s="74">
        <v>3</v>
      </c>
      <c r="B15" s="75" t="s">
        <v>53</v>
      </c>
      <c r="C15" s="76">
        <v>22</v>
      </c>
      <c r="D15" s="76" t="s">
        <v>29</v>
      </c>
      <c r="E15" s="76">
        <v>1</v>
      </c>
      <c r="F15" s="76">
        <v>4</v>
      </c>
      <c r="G15" s="76">
        <v>1</v>
      </c>
      <c r="H15" s="76">
        <v>1</v>
      </c>
      <c r="I15" s="76">
        <v>10</v>
      </c>
      <c r="J15" s="76">
        <v>11</v>
      </c>
      <c r="K15" s="76">
        <v>15</v>
      </c>
      <c r="L15" s="76">
        <v>24</v>
      </c>
    </row>
    <row r="16" spans="1:15" ht="20.100000000000001" customHeight="1">
      <c r="A16" s="74">
        <v>4</v>
      </c>
      <c r="B16" s="75" t="s">
        <v>54</v>
      </c>
      <c r="C16" s="76">
        <v>23</v>
      </c>
      <c r="D16" s="76" t="s">
        <v>29</v>
      </c>
      <c r="E16" s="76">
        <v>1</v>
      </c>
      <c r="F16" s="76">
        <v>3</v>
      </c>
      <c r="G16" s="76">
        <v>0</v>
      </c>
      <c r="H16" s="76">
        <v>1</v>
      </c>
      <c r="I16" s="76">
        <v>8</v>
      </c>
      <c r="J16" s="76">
        <v>10</v>
      </c>
      <c r="K16" s="76">
        <v>13</v>
      </c>
      <c r="L16" s="76">
        <v>21</v>
      </c>
    </row>
    <row r="17" spans="1:12" ht="20.100000000000001" customHeight="1">
      <c r="A17" s="74">
        <v>5</v>
      </c>
      <c r="B17" s="75" t="s">
        <v>57</v>
      </c>
      <c r="C17" s="76">
        <v>24</v>
      </c>
      <c r="D17" s="76" t="s">
        <v>29</v>
      </c>
      <c r="E17" s="76">
        <v>1</v>
      </c>
      <c r="F17" s="76">
        <v>4</v>
      </c>
      <c r="G17" s="76">
        <v>1</v>
      </c>
      <c r="H17" s="76">
        <v>1</v>
      </c>
      <c r="I17" s="76">
        <v>10</v>
      </c>
      <c r="J17" s="76">
        <v>11</v>
      </c>
      <c r="K17" s="76">
        <v>12</v>
      </c>
      <c r="L17" s="76">
        <v>28</v>
      </c>
    </row>
    <row r="18" spans="1:12" ht="20.100000000000001" customHeight="1">
      <c r="A18" s="74">
        <v>6</v>
      </c>
      <c r="B18" s="75" t="s">
        <v>60</v>
      </c>
      <c r="C18" s="76">
        <v>23</v>
      </c>
      <c r="D18" s="76" t="s">
        <v>29</v>
      </c>
      <c r="E18" s="76">
        <v>1</v>
      </c>
      <c r="F18" s="76">
        <v>3</v>
      </c>
      <c r="G18" s="76">
        <v>1</v>
      </c>
      <c r="H18" s="76">
        <v>0</v>
      </c>
      <c r="I18" s="76">
        <v>9</v>
      </c>
      <c r="J18" s="76">
        <v>12</v>
      </c>
      <c r="K18" s="76">
        <v>12</v>
      </c>
      <c r="L18" s="76">
        <v>35</v>
      </c>
    </row>
    <row r="19" spans="1:12" ht="20.100000000000001" customHeight="1">
      <c r="A19" s="70"/>
      <c r="B19" s="72" t="s">
        <v>81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</row>
    <row r="20" spans="1:12" ht="20.100000000000001" customHeight="1">
      <c r="A20" s="74">
        <v>1</v>
      </c>
      <c r="B20" s="75" t="s">
        <v>39</v>
      </c>
      <c r="C20" s="102">
        <v>22</v>
      </c>
      <c r="D20" s="102">
        <v>1</v>
      </c>
      <c r="E20" s="102">
        <v>1</v>
      </c>
      <c r="F20" s="102">
        <v>4</v>
      </c>
      <c r="G20" s="102">
        <v>1</v>
      </c>
      <c r="H20" s="102">
        <v>1</v>
      </c>
      <c r="I20" s="102">
        <v>10</v>
      </c>
      <c r="J20" s="102">
        <v>9</v>
      </c>
      <c r="K20" s="102">
        <v>13</v>
      </c>
      <c r="L20" s="102">
        <v>35</v>
      </c>
    </row>
    <row r="21" spans="1:12" ht="20.100000000000001" customHeight="1">
      <c r="A21" s="74">
        <v>2</v>
      </c>
      <c r="B21" s="75" t="s">
        <v>84</v>
      </c>
      <c r="C21" s="103">
        <v>25</v>
      </c>
      <c r="D21" s="103">
        <v>1</v>
      </c>
      <c r="E21" s="103">
        <v>0</v>
      </c>
      <c r="F21" s="103">
        <v>4</v>
      </c>
      <c r="G21" s="103">
        <v>1</v>
      </c>
      <c r="H21" s="103">
        <v>1</v>
      </c>
      <c r="I21" s="103">
        <v>9</v>
      </c>
      <c r="J21" s="103">
        <v>10</v>
      </c>
      <c r="K21" s="103">
        <v>9</v>
      </c>
      <c r="L21" s="103">
        <v>24</v>
      </c>
    </row>
    <row r="22" spans="1:12" ht="20.100000000000001" customHeight="1">
      <c r="A22" s="70"/>
      <c r="B22" s="72" t="s">
        <v>86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2" ht="20.100000000000001" customHeight="1">
      <c r="A23" s="74">
        <v>1</v>
      </c>
      <c r="B23" s="80" t="s">
        <v>87</v>
      </c>
      <c r="C23" s="81">
        <v>25</v>
      </c>
      <c r="D23" s="81">
        <v>1</v>
      </c>
      <c r="E23" s="81">
        <v>1</v>
      </c>
      <c r="F23" s="81">
        <v>4</v>
      </c>
      <c r="G23" s="81">
        <v>1</v>
      </c>
      <c r="H23" s="81">
        <v>1</v>
      </c>
      <c r="I23" s="81">
        <v>10</v>
      </c>
      <c r="J23" s="81">
        <v>8</v>
      </c>
      <c r="K23" s="81">
        <v>17</v>
      </c>
      <c r="L23" s="81">
        <v>30</v>
      </c>
    </row>
    <row r="24" spans="1:12" ht="20.100000000000001" customHeight="1">
      <c r="A24" s="74">
        <v>2</v>
      </c>
      <c r="B24" s="80" t="s">
        <v>88</v>
      </c>
      <c r="C24" s="81">
        <v>23</v>
      </c>
      <c r="D24" s="81">
        <v>1</v>
      </c>
      <c r="E24" s="81">
        <v>1</v>
      </c>
      <c r="F24" s="81">
        <v>4</v>
      </c>
      <c r="G24" s="81">
        <v>1</v>
      </c>
      <c r="H24" s="81">
        <v>1</v>
      </c>
      <c r="I24" s="81">
        <v>9</v>
      </c>
      <c r="J24" s="81">
        <v>10</v>
      </c>
      <c r="K24" s="81">
        <v>18</v>
      </c>
      <c r="L24" s="81">
        <v>30</v>
      </c>
    </row>
    <row r="25" spans="1:12" ht="20.100000000000001" customHeight="1">
      <c r="A25" s="74">
        <v>3</v>
      </c>
      <c r="B25" s="80" t="s">
        <v>89</v>
      </c>
      <c r="C25" s="81">
        <v>25</v>
      </c>
      <c r="D25" s="81">
        <v>1</v>
      </c>
      <c r="E25" s="81">
        <v>1</v>
      </c>
      <c r="F25" s="81">
        <v>3</v>
      </c>
      <c r="G25" s="81">
        <v>0</v>
      </c>
      <c r="H25" s="81">
        <v>1</v>
      </c>
      <c r="I25" s="81">
        <v>9</v>
      </c>
      <c r="J25" s="81">
        <v>9</v>
      </c>
      <c r="K25" s="81">
        <v>17</v>
      </c>
      <c r="L25" s="81">
        <v>20</v>
      </c>
    </row>
    <row r="26" spans="1:12" ht="20.100000000000001" customHeight="1">
      <c r="A26" s="74">
        <v>4</v>
      </c>
      <c r="B26" s="80" t="s">
        <v>90</v>
      </c>
      <c r="C26" s="81">
        <v>23</v>
      </c>
      <c r="D26" s="81">
        <v>1</v>
      </c>
      <c r="E26" s="81">
        <v>1</v>
      </c>
      <c r="F26" s="81">
        <v>4</v>
      </c>
      <c r="G26" s="81">
        <v>1</v>
      </c>
      <c r="H26" s="81">
        <v>1</v>
      </c>
      <c r="I26" s="81">
        <v>10</v>
      </c>
      <c r="J26" s="81">
        <v>10</v>
      </c>
      <c r="K26" s="81">
        <v>19</v>
      </c>
      <c r="L26" s="81">
        <v>36</v>
      </c>
    </row>
    <row r="27" spans="1:12" ht="20.100000000000001" customHeight="1">
      <c r="A27" s="74">
        <v>5</v>
      </c>
      <c r="B27" s="80" t="s">
        <v>94</v>
      </c>
      <c r="C27" s="81">
        <v>24</v>
      </c>
      <c r="D27" s="81">
        <v>1</v>
      </c>
      <c r="E27" s="81">
        <v>1</v>
      </c>
      <c r="F27" s="81">
        <v>4</v>
      </c>
      <c r="G27" s="81">
        <v>1</v>
      </c>
      <c r="H27" s="81">
        <v>1</v>
      </c>
      <c r="I27" s="81">
        <v>10</v>
      </c>
      <c r="J27" s="81">
        <v>10</v>
      </c>
      <c r="K27" s="81">
        <v>14</v>
      </c>
      <c r="L27" s="81">
        <v>25</v>
      </c>
    </row>
    <row r="28" spans="1:12" ht="20.100000000000001" customHeight="1">
      <c r="A28" s="70"/>
      <c r="B28" s="72" t="s">
        <v>115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20.100000000000001" customHeight="1">
      <c r="A29" s="74">
        <v>1</v>
      </c>
      <c r="B29" s="75" t="s">
        <v>122</v>
      </c>
      <c r="C29" s="103">
        <v>23</v>
      </c>
      <c r="D29" s="103">
        <v>1</v>
      </c>
      <c r="E29" s="103">
        <v>1</v>
      </c>
      <c r="F29" s="103">
        <v>4</v>
      </c>
      <c r="G29" s="103">
        <v>1</v>
      </c>
      <c r="H29" s="103">
        <v>1</v>
      </c>
      <c r="I29" s="103">
        <v>9</v>
      </c>
      <c r="J29" s="103">
        <v>10</v>
      </c>
      <c r="K29" s="103">
        <v>13</v>
      </c>
      <c r="L29" s="103">
        <v>15</v>
      </c>
    </row>
    <row r="30" spans="1:12" ht="20.100000000000001" customHeight="1">
      <c r="A30" s="74">
        <v>2</v>
      </c>
      <c r="B30" s="75" t="s">
        <v>124</v>
      </c>
      <c r="C30" s="103">
        <v>24</v>
      </c>
      <c r="D30" s="103">
        <v>1</v>
      </c>
      <c r="E30" s="103">
        <v>1</v>
      </c>
      <c r="F30" s="103">
        <v>4</v>
      </c>
      <c r="G30" s="103">
        <v>1</v>
      </c>
      <c r="H30" s="103">
        <v>1</v>
      </c>
      <c r="I30" s="103">
        <v>10</v>
      </c>
      <c r="J30" s="103">
        <v>8</v>
      </c>
      <c r="K30" s="103">
        <v>13</v>
      </c>
      <c r="L30" s="103">
        <v>24</v>
      </c>
    </row>
    <row r="31" spans="1:12" ht="20.100000000000001" customHeight="1">
      <c r="A31" s="74">
        <v>3</v>
      </c>
      <c r="B31" s="75" t="s">
        <v>125</v>
      </c>
      <c r="C31" s="103">
        <v>21</v>
      </c>
      <c r="D31" s="103">
        <v>1</v>
      </c>
      <c r="E31" s="103">
        <v>1</v>
      </c>
      <c r="F31" s="103">
        <v>4</v>
      </c>
      <c r="G31" s="103">
        <v>1</v>
      </c>
      <c r="H31" s="103">
        <v>1</v>
      </c>
      <c r="I31" s="103">
        <v>9</v>
      </c>
      <c r="J31" s="103">
        <v>11</v>
      </c>
      <c r="K31" s="103">
        <v>14</v>
      </c>
      <c r="L31" s="103">
        <v>35</v>
      </c>
    </row>
    <row r="32" spans="1:12" ht="20.100000000000001" customHeight="1">
      <c r="A32" s="74">
        <v>4</v>
      </c>
      <c r="B32" s="75" t="s">
        <v>126</v>
      </c>
      <c r="C32" s="103">
        <v>23</v>
      </c>
      <c r="D32" s="103">
        <v>1</v>
      </c>
      <c r="E32" s="103">
        <v>1</v>
      </c>
      <c r="F32" s="103">
        <v>4</v>
      </c>
      <c r="G32" s="103">
        <v>1</v>
      </c>
      <c r="H32" s="103">
        <v>1</v>
      </c>
      <c r="I32" s="103">
        <v>10</v>
      </c>
      <c r="J32" s="103">
        <v>9</v>
      </c>
      <c r="K32" s="103">
        <v>14</v>
      </c>
      <c r="L32" s="103">
        <v>18</v>
      </c>
    </row>
    <row r="33" spans="1:12" ht="20.100000000000001" customHeight="1">
      <c r="A33" s="74">
        <v>5</v>
      </c>
      <c r="B33" s="75" t="s">
        <v>128</v>
      </c>
      <c r="C33" s="103">
        <v>24</v>
      </c>
      <c r="D33" s="103">
        <v>1</v>
      </c>
      <c r="E33" s="103">
        <v>1</v>
      </c>
      <c r="F33" s="103">
        <v>4</v>
      </c>
      <c r="G33" s="103">
        <v>1</v>
      </c>
      <c r="H33" s="103">
        <v>1</v>
      </c>
      <c r="I33" s="103">
        <v>10</v>
      </c>
      <c r="J33" s="103">
        <v>10</v>
      </c>
      <c r="K33" s="103">
        <v>15</v>
      </c>
      <c r="L33" s="103">
        <v>22</v>
      </c>
    </row>
    <row r="34" spans="1:12" ht="20.100000000000001" customHeight="1">
      <c r="A34" s="74">
        <v>6</v>
      </c>
      <c r="B34" s="75" t="s">
        <v>130</v>
      </c>
      <c r="C34" s="103">
        <v>25</v>
      </c>
      <c r="D34" s="103">
        <v>1</v>
      </c>
      <c r="E34" s="103">
        <v>1</v>
      </c>
      <c r="F34" s="103">
        <v>4</v>
      </c>
      <c r="G34" s="103">
        <v>1</v>
      </c>
      <c r="H34" s="103">
        <v>1</v>
      </c>
      <c r="I34" s="103">
        <v>10</v>
      </c>
      <c r="J34" s="103">
        <v>8</v>
      </c>
      <c r="K34" s="103">
        <v>15</v>
      </c>
      <c r="L34" s="103">
        <v>20</v>
      </c>
    </row>
    <row r="35" spans="1:12" ht="20.100000000000001" customHeight="1">
      <c r="A35" s="74">
        <v>7</v>
      </c>
      <c r="B35" s="75" t="s">
        <v>134</v>
      </c>
      <c r="C35" s="103">
        <v>24</v>
      </c>
      <c r="D35" s="103">
        <v>1</v>
      </c>
      <c r="E35" s="103">
        <v>1</v>
      </c>
      <c r="F35" s="103">
        <v>4</v>
      </c>
      <c r="G35" s="103">
        <v>1</v>
      </c>
      <c r="H35" s="103">
        <v>1</v>
      </c>
      <c r="I35" s="103">
        <v>10</v>
      </c>
      <c r="J35" s="103">
        <v>9</v>
      </c>
      <c r="K35" s="103">
        <v>12</v>
      </c>
      <c r="L35" s="103">
        <v>48</v>
      </c>
    </row>
    <row r="36" spans="1:12" ht="20.100000000000001" customHeight="1">
      <c r="A36" s="74">
        <v>8</v>
      </c>
      <c r="B36" s="75" t="s">
        <v>135</v>
      </c>
      <c r="C36" s="103">
        <v>23</v>
      </c>
      <c r="D36" s="103">
        <v>1</v>
      </c>
      <c r="E36" s="103">
        <v>1</v>
      </c>
      <c r="F36" s="103">
        <v>4</v>
      </c>
      <c r="G36" s="103">
        <v>1</v>
      </c>
      <c r="H36" s="103">
        <v>1</v>
      </c>
      <c r="I36" s="103">
        <v>9</v>
      </c>
      <c r="J36" s="103">
        <v>9</v>
      </c>
      <c r="K36" s="103">
        <v>11</v>
      </c>
      <c r="L36" s="103">
        <v>33</v>
      </c>
    </row>
    <row r="37" spans="1:12" ht="20.100000000000001" customHeight="1">
      <c r="A37" s="74">
        <v>9</v>
      </c>
      <c r="B37" s="75" t="s">
        <v>136</v>
      </c>
      <c r="C37" s="103">
        <v>24</v>
      </c>
      <c r="D37" s="103">
        <v>1</v>
      </c>
      <c r="E37" s="103">
        <v>1</v>
      </c>
      <c r="F37" s="103">
        <v>4</v>
      </c>
      <c r="G37" s="103">
        <v>1</v>
      </c>
      <c r="H37" s="103">
        <v>1</v>
      </c>
      <c r="I37" s="103">
        <v>10</v>
      </c>
      <c r="J37" s="103">
        <v>10</v>
      </c>
      <c r="K37" s="103">
        <v>15</v>
      </c>
      <c r="L37" s="103">
        <v>21</v>
      </c>
    </row>
    <row r="38" spans="1:12" ht="20.100000000000001" customHeight="1">
      <c r="A38" s="74">
        <v>10</v>
      </c>
      <c r="B38" s="75" t="s">
        <v>137</v>
      </c>
      <c r="C38" s="105">
        <v>25</v>
      </c>
      <c r="D38" s="105">
        <v>1</v>
      </c>
      <c r="E38" s="105">
        <v>1</v>
      </c>
      <c r="F38" s="105">
        <v>4</v>
      </c>
      <c r="G38" s="105">
        <v>1</v>
      </c>
      <c r="H38" s="105">
        <v>1</v>
      </c>
      <c r="I38" s="105">
        <v>9</v>
      </c>
      <c r="J38" s="105">
        <v>12</v>
      </c>
      <c r="K38" s="103">
        <v>13</v>
      </c>
      <c r="L38" s="103">
        <v>30</v>
      </c>
    </row>
    <row r="39" spans="1:12" ht="20.100000000000001" customHeight="1">
      <c r="A39" s="70"/>
      <c r="B39" s="72" t="s">
        <v>143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2" ht="20.100000000000001" customHeight="1">
      <c r="A40" s="74">
        <v>1</v>
      </c>
      <c r="B40" s="75" t="s">
        <v>144</v>
      </c>
      <c r="C40" s="86">
        <v>25</v>
      </c>
      <c r="D40" s="86">
        <v>1</v>
      </c>
      <c r="E40" s="86">
        <v>1</v>
      </c>
      <c r="F40" s="86">
        <v>4</v>
      </c>
      <c r="G40" s="86">
        <v>1</v>
      </c>
      <c r="H40" s="86">
        <v>1</v>
      </c>
      <c r="I40" s="86">
        <v>9</v>
      </c>
      <c r="J40" s="86">
        <v>10</v>
      </c>
      <c r="K40" s="86">
        <v>17</v>
      </c>
      <c r="L40" s="86">
        <v>24</v>
      </c>
    </row>
    <row r="41" spans="1:12" ht="20.100000000000001" customHeight="1">
      <c r="A41" s="74">
        <v>2</v>
      </c>
      <c r="B41" s="75" t="s">
        <v>145</v>
      </c>
      <c r="C41" s="86">
        <v>24</v>
      </c>
      <c r="D41" s="86">
        <v>1</v>
      </c>
      <c r="E41" s="86">
        <v>1</v>
      </c>
      <c r="F41" s="86">
        <v>4</v>
      </c>
      <c r="G41" s="86">
        <v>1</v>
      </c>
      <c r="H41" s="86">
        <v>1</v>
      </c>
      <c r="I41" s="86">
        <v>9</v>
      </c>
      <c r="J41" s="86">
        <v>10</v>
      </c>
      <c r="K41" s="86">
        <v>16</v>
      </c>
      <c r="L41" s="86">
        <v>24</v>
      </c>
    </row>
    <row r="42" spans="1:12" ht="20.100000000000001" customHeight="1">
      <c r="A42" s="74">
        <v>3</v>
      </c>
      <c r="B42" s="75" t="s">
        <v>153</v>
      </c>
      <c r="C42" s="86">
        <v>23</v>
      </c>
      <c r="D42" s="86">
        <v>1</v>
      </c>
      <c r="E42" s="86">
        <v>1</v>
      </c>
      <c r="F42" s="86">
        <v>4</v>
      </c>
      <c r="G42" s="86">
        <v>1</v>
      </c>
      <c r="H42" s="86">
        <v>1</v>
      </c>
      <c r="I42" s="86">
        <v>9</v>
      </c>
      <c r="J42" s="86">
        <v>10</v>
      </c>
      <c r="K42" s="86">
        <v>12</v>
      </c>
      <c r="L42" s="86">
        <v>30</v>
      </c>
    </row>
    <row r="43" spans="1:12" ht="20.100000000000001" customHeight="1">
      <c r="A43" s="74">
        <v>4</v>
      </c>
      <c r="B43" s="75" t="s">
        <v>154</v>
      </c>
      <c r="C43" s="86">
        <v>24</v>
      </c>
      <c r="D43" s="86">
        <v>1</v>
      </c>
      <c r="E43" s="86">
        <v>1</v>
      </c>
      <c r="F43" s="86">
        <v>4</v>
      </c>
      <c r="G43" s="86">
        <v>1</v>
      </c>
      <c r="H43" s="86">
        <v>1</v>
      </c>
      <c r="I43" s="86">
        <v>10</v>
      </c>
      <c r="J43" s="86">
        <v>10</v>
      </c>
      <c r="K43" s="86">
        <v>17</v>
      </c>
      <c r="L43" s="86">
        <v>24</v>
      </c>
    </row>
    <row r="44" spans="1:12" ht="20.100000000000001" customHeight="1">
      <c r="A44" s="74">
        <v>5</v>
      </c>
      <c r="B44" s="75" t="s">
        <v>159</v>
      </c>
      <c r="C44" s="86">
        <v>24</v>
      </c>
      <c r="D44" s="86">
        <v>1</v>
      </c>
      <c r="E44" s="86">
        <v>1</v>
      </c>
      <c r="F44" s="86">
        <v>3</v>
      </c>
      <c r="G44" s="86">
        <v>1</v>
      </c>
      <c r="H44" s="86">
        <v>1</v>
      </c>
      <c r="I44" s="86">
        <v>10</v>
      </c>
      <c r="J44" s="86">
        <v>9</v>
      </c>
      <c r="K44" s="86">
        <v>17</v>
      </c>
      <c r="L44" s="86">
        <v>18</v>
      </c>
    </row>
    <row r="45" spans="1:12" ht="20.100000000000001" customHeight="1">
      <c r="A45" s="74">
        <v>6</v>
      </c>
      <c r="B45" s="75" t="s">
        <v>156</v>
      </c>
      <c r="C45" s="86">
        <v>25</v>
      </c>
      <c r="D45" s="86">
        <v>0</v>
      </c>
      <c r="E45" s="86">
        <v>1</v>
      </c>
      <c r="F45" s="86">
        <v>4</v>
      </c>
      <c r="G45" s="86">
        <v>1</v>
      </c>
      <c r="H45" s="86">
        <v>1</v>
      </c>
      <c r="I45" s="86">
        <v>9</v>
      </c>
      <c r="J45" s="86">
        <v>10</v>
      </c>
      <c r="K45" s="86">
        <v>12</v>
      </c>
      <c r="L45" s="86">
        <v>36</v>
      </c>
    </row>
    <row r="46" spans="1:12" ht="20.100000000000001" customHeight="1">
      <c r="A46" s="74">
        <v>7</v>
      </c>
      <c r="B46" s="75" t="s">
        <v>160</v>
      </c>
      <c r="C46" s="86">
        <v>22</v>
      </c>
      <c r="D46" s="86">
        <v>1</v>
      </c>
      <c r="E46" s="86">
        <v>1</v>
      </c>
      <c r="F46" s="86">
        <v>4</v>
      </c>
      <c r="G46" s="86">
        <v>1</v>
      </c>
      <c r="H46" s="86">
        <v>1</v>
      </c>
      <c r="I46" s="86">
        <v>10</v>
      </c>
      <c r="J46" s="86">
        <v>9</v>
      </c>
      <c r="K46" s="86">
        <v>16</v>
      </c>
      <c r="L46" s="86">
        <v>25</v>
      </c>
    </row>
    <row r="47" spans="1:12" ht="20.100000000000001" customHeight="1">
      <c r="A47" s="70"/>
      <c r="B47" s="72" t="s">
        <v>172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1:12" ht="20.100000000000001" customHeight="1">
      <c r="A48" s="74">
        <v>1</v>
      </c>
      <c r="B48" s="75" t="s">
        <v>173</v>
      </c>
      <c r="C48" s="79">
        <v>24</v>
      </c>
      <c r="D48" s="79">
        <v>1</v>
      </c>
      <c r="E48" s="79">
        <v>1</v>
      </c>
      <c r="F48" s="79">
        <v>4</v>
      </c>
      <c r="G48" s="79">
        <v>1</v>
      </c>
      <c r="H48" s="79">
        <v>1</v>
      </c>
      <c r="I48" s="79">
        <v>9</v>
      </c>
      <c r="J48" s="79">
        <v>11</v>
      </c>
      <c r="K48" s="79">
        <v>16</v>
      </c>
      <c r="L48" s="79">
        <v>24</v>
      </c>
    </row>
    <row r="49" spans="1:12" ht="20.100000000000001" customHeight="1">
      <c r="A49" s="74">
        <v>2</v>
      </c>
      <c r="B49" s="75" t="s">
        <v>175</v>
      </c>
      <c r="C49" s="79">
        <v>20</v>
      </c>
      <c r="D49" s="79">
        <v>1</v>
      </c>
      <c r="E49" s="79">
        <v>1</v>
      </c>
      <c r="F49" s="79">
        <v>4</v>
      </c>
      <c r="G49" s="79">
        <v>1</v>
      </c>
      <c r="H49" s="79">
        <v>1</v>
      </c>
      <c r="I49" s="79">
        <v>10</v>
      </c>
      <c r="J49" s="79">
        <v>10</v>
      </c>
      <c r="K49" s="79">
        <v>11</v>
      </c>
      <c r="L49" s="79">
        <v>25</v>
      </c>
    </row>
    <row r="50" spans="1:12" ht="20.100000000000001" customHeight="1">
      <c r="A50" s="74">
        <v>3</v>
      </c>
      <c r="B50" s="75" t="s">
        <v>176</v>
      </c>
      <c r="C50" s="79">
        <v>23</v>
      </c>
      <c r="D50" s="79">
        <v>1</v>
      </c>
      <c r="E50" s="79">
        <v>1</v>
      </c>
      <c r="F50" s="79">
        <v>4</v>
      </c>
      <c r="G50" s="79">
        <v>1</v>
      </c>
      <c r="H50" s="79">
        <v>1</v>
      </c>
      <c r="I50" s="79">
        <v>10</v>
      </c>
      <c r="J50" s="79">
        <v>11</v>
      </c>
      <c r="K50" s="79">
        <v>15</v>
      </c>
      <c r="L50" s="79">
        <v>30</v>
      </c>
    </row>
    <row r="51" spans="1:12" ht="20.100000000000001" customHeight="1">
      <c r="A51" s="74">
        <v>4</v>
      </c>
      <c r="B51" s="75" t="s">
        <v>183</v>
      </c>
      <c r="C51" s="79">
        <v>24</v>
      </c>
      <c r="D51" s="79">
        <v>1</v>
      </c>
      <c r="E51" s="79">
        <v>1</v>
      </c>
      <c r="F51" s="79">
        <v>4</v>
      </c>
      <c r="G51" s="79">
        <v>1</v>
      </c>
      <c r="H51" s="79">
        <v>1</v>
      </c>
      <c r="I51" s="79">
        <v>10</v>
      </c>
      <c r="J51" s="79">
        <v>10</v>
      </c>
      <c r="K51" s="79">
        <v>12</v>
      </c>
      <c r="L51" s="79">
        <v>16</v>
      </c>
    </row>
    <row r="52" spans="1:12" ht="20.100000000000001" customHeight="1">
      <c r="A52" s="74">
        <v>5</v>
      </c>
      <c r="B52" s="75" t="s">
        <v>184</v>
      </c>
      <c r="C52" s="79">
        <v>22</v>
      </c>
      <c r="D52" s="79">
        <v>1</v>
      </c>
      <c r="E52" s="79">
        <v>1</v>
      </c>
      <c r="F52" s="79">
        <v>4</v>
      </c>
      <c r="G52" s="79">
        <v>1</v>
      </c>
      <c r="H52" s="79">
        <v>1</v>
      </c>
      <c r="I52" s="79">
        <v>10</v>
      </c>
      <c r="J52" s="79">
        <v>10</v>
      </c>
      <c r="K52" s="79">
        <v>10</v>
      </c>
      <c r="L52" s="79">
        <v>8</v>
      </c>
    </row>
    <row r="53" spans="1:12" ht="20.100000000000001" customHeight="1">
      <c r="A53" s="74">
        <v>6</v>
      </c>
      <c r="B53" s="75" t="s">
        <v>185</v>
      </c>
      <c r="C53" s="79">
        <v>20</v>
      </c>
      <c r="D53" s="79">
        <v>1</v>
      </c>
      <c r="E53" s="79">
        <v>1</v>
      </c>
      <c r="F53" s="79">
        <v>4</v>
      </c>
      <c r="G53" s="79">
        <v>1</v>
      </c>
      <c r="H53" s="79">
        <v>1</v>
      </c>
      <c r="I53" s="79">
        <v>10</v>
      </c>
      <c r="J53" s="79">
        <v>10</v>
      </c>
      <c r="K53" s="79">
        <v>12</v>
      </c>
      <c r="L53" s="79">
        <v>20</v>
      </c>
    </row>
    <row r="54" spans="1:12" ht="20.100000000000001" customHeight="1">
      <c r="A54" s="74">
        <v>7</v>
      </c>
      <c r="B54" s="75" t="s">
        <v>187</v>
      </c>
      <c r="C54" s="79">
        <v>21</v>
      </c>
      <c r="D54" s="79">
        <v>1</v>
      </c>
      <c r="E54" s="79">
        <v>1</v>
      </c>
      <c r="F54" s="79">
        <v>3</v>
      </c>
      <c r="G54" s="79">
        <v>1</v>
      </c>
      <c r="H54" s="79">
        <v>0</v>
      </c>
      <c r="I54" s="79">
        <v>9</v>
      </c>
      <c r="J54" s="79">
        <v>9</v>
      </c>
      <c r="K54" s="79">
        <v>10</v>
      </c>
      <c r="L54" s="79">
        <v>16</v>
      </c>
    </row>
    <row r="55" spans="1:12" ht="20.100000000000001" customHeight="1">
      <c r="A55" s="74">
        <v>8</v>
      </c>
      <c r="B55" s="75" t="s">
        <v>190</v>
      </c>
      <c r="C55" s="79">
        <v>21</v>
      </c>
      <c r="D55" s="79">
        <v>1</v>
      </c>
      <c r="E55" s="79">
        <v>1</v>
      </c>
      <c r="F55" s="79">
        <v>4</v>
      </c>
      <c r="G55" s="79">
        <v>1</v>
      </c>
      <c r="H55" s="79">
        <v>1</v>
      </c>
      <c r="I55" s="79">
        <v>10</v>
      </c>
      <c r="J55" s="79">
        <v>11</v>
      </c>
      <c r="K55" s="79">
        <v>9</v>
      </c>
      <c r="L55" s="79">
        <v>18</v>
      </c>
    </row>
    <row r="56" spans="1:12" ht="20.100000000000001" customHeight="1">
      <c r="A56" s="74">
        <v>9</v>
      </c>
      <c r="B56" s="75" t="s">
        <v>191</v>
      </c>
      <c r="C56" s="79">
        <v>22</v>
      </c>
      <c r="D56" s="79">
        <v>1</v>
      </c>
      <c r="E56" s="79">
        <v>1</v>
      </c>
      <c r="F56" s="79">
        <v>4</v>
      </c>
      <c r="G56" s="79">
        <v>1</v>
      </c>
      <c r="H56" s="79">
        <v>1</v>
      </c>
      <c r="I56" s="79">
        <v>10</v>
      </c>
      <c r="J56" s="79">
        <v>10</v>
      </c>
      <c r="K56" s="79">
        <v>16</v>
      </c>
      <c r="L56" s="79">
        <v>20</v>
      </c>
    </row>
    <row r="57" spans="1:12" ht="20.100000000000001" customHeight="1">
      <c r="A57" s="74">
        <v>10</v>
      </c>
      <c r="B57" s="75" t="s">
        <v>192</v>
      </c>
      <c r="C57" s="90">
        <v>25</v>
      </c>
      <c r="D57" s="79">
        <v>1</v>
      </c>
      <c r="E57" s="79">
        <v>1</v>
      </c>
      <c r="F57" s="79">
        <v>4</v>
      </c>
      <c r="G57" s="79">
        <v>1</v>
      </c>
      <c r="H57" s="79">
        <v>1</v>
      </c>
      <c r="I57" s="90">
        <v>10</v>
      </c>
      <c r="J57" s="90">
        <v>11</v>
      </c>
      <c r="K57" s="90">
        <v>12</v>
      </c>
      <c r="L57" s="90">
        <v>16</v>
      </c>
    </row>
    <row r="58" spans="1:12" ht="20.100000000000001" customHeight="1">
      <c r="A58" s="74">
        <v>11</v>
      </c>
      <c r="B58" s="75" t="s">
        <v>195</v>
      </c>
      <c r="C58" s="90">
        <v>22</v>
      </c>
      <c r="D58" s="79">
        <v>1</v>
      </c>
      <c r="E58" s="79">
        <v>1</v>
      </c>
      <c r="F58" s="79">
        <v>4</v>
      </c>
      <c r="G58" s="79">
        <v>1</v>
      </c>
      <c r="H58" s="79">
        <v>1</v>
      </c>
      <c r="I58" s="90">
        <v>9</v>
      </c>
      <c r="J58" s="90">
        <v>10</v>
      </c>
      <c r="K58" s="90">
        <v>14</v>
      </c>
      <c r="L58" s="90">
        <v>30</v>
      </c>
    </row>
    <row r="59" spans="1:12" ht="20.100000000000001" customHeight="1">
      <c r="A59" s="70"/>
      <c r="B59" s="72" t="s">
        <v>217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</row>
    <row r="60" spans="1:12" ht="20.100000000000001" customHeight="1">
      <c r="A60" s="74">
        <v>1</v>
      </c>
      <c r="B60" s="85" t="s">
        <v>247</v>
      </c>
      <c r="C60" s="86">
        <v>24</v>
      </c>
      <c r="D60" s="86">
        <v>1</v>
      </c>
      <c r="E60" s="86">
        <v>1</v>
      </c>
      <c r="F60" s="86">
        <v>4</v>
      </c>
      <c r="G60" s="86">
        <v>1</v>
      </c>
      <c r="H60" s="86">
        <v>1</v>
      </c>
      <c r="I60" s="86">
        <v>10</v>
      </c>
      <c r="J60" s="86">
        <v>8</v>
      </c>
      <c r="K60" s="86">
        <v>15</v>
      </c>
      <c r="L60" s="86">
        <v>20</v>
      </c>
    </row>
    <row r="61" spans="1:12" ht="20.100000000000001" customHeight="1">
      <c r="A61" s="74">
        <v>2</v>
      </c>
      <c r="B61" s="85" t="s">
        <v>236</v>
      </c>
      <c r="C61" s="86">
        <v>25</v>
      </c>
      <c r="D61" s="86">
        <v>1</v>
      </c>
      <c r="E61" s="86">
        <v>1</v>
      </c>
      <c r="F61" s="86">
        <v>4</v>
      </c>
      <c r="G61" s="86">
        <v>1</v>
      </c>
      <c r="H61" s="86">
        <v>1</v>
      </c>
      <c r="I61" s="86">
        <v>9</v>
      </c>
      <c r="J61" s="86">
        <v>12</v>
      </c>
      <c r="K61" s="86">
        <v>17</v>
      </c>
      <c r="L61" s="86">
        <v>30</v>
      </c>
    </row>
    <row r="62" spans="1:12" ht="20.100000000000001" customHeight="1">
      <c r="A62" s="74">
        <v>3</v>
      </c>
      <c r="B62" s="85" t="s">
        <v>237</v>
      </c>
      <c r="C62" s="86">
        <v>25</v>
      </c>
      <c r="D62" s="86">
        <v>1</v>
      </c>
      <c r="E62" s="86">
        <v>1</v>
      </c>
      <c r="F62" s="86">
        <v>4</v>
      </c>
      <c r="G62" s="86">
        <v>1</v>
      </c>
      <c r="H62" s="86">
        <v>1</v>
      </c>
      <c r="I62" s="86">
        <v>10</v>
      </c>
      <c r="J62" s="86">
        <v>9</v>
      </c>
      <c r="K62" s="86">
        <v>18</v>
      </c>
      <c r="L62" s="86">
        <v>36</v>
      </c>
    </row>
    <row r="63" spans="1:12" ht="20.100000000000001" customHeight="1">
      <c r="A63" s="74">
        <v>4</v>
      </c>
      <c r="B63" s="85" t="s">
        <v>246</v>
      </c>
      <c r="C63" s="86">
        <v>22</v>
      </c>
      <c r="D63" s="86">
        <v>1</v>
      </c>
      <c r="E63" s="86">
        <v>1</v>
      </c>
      <c r="F63" s="86">
        <v>3</v>
      </c>
      <c r="G63" s="86">
        <v>0</v>
      </c>
      <c r="H63" s="86">
        <v>1</v>
      </c>
      <c r="I63" s="86">
        <v>6</v>
      </c>
      <c r="J63" s="86">
        <v>8</v>
      </c>
      <c r="K63" s="86">
        <v>12</v>
      </c>
      <c r="L63" s="86">
        <v>35</v>
      </c>
    </row>
    <row r="64" spans="1:12" ht="20.100000000000001" customHeight="1">
      <c r="A64" s="74">
        <v>5</v>
      </c>
      <c r="B64" s="85" t="s">
        <v>221</v>
      </c>
      <c r="C64" s="86">
        <v>24</v>
      </c>
      <c r="D64" s="86">
        <v>1</v>
      </c>
      <c r="E64" s="86">
        <v>1</v>
      </c>
      <c r="F64" s="86">
        <v>5</v>
      </c>
      <c r="G64" s="86">
        <v>1</v>
      </c>
      <c r="H64" s="86">
        <v>2</v>
      </c>
      <c r="I64" s="86">
        <v>10</v>
      </c>
      <c r="J64" s="86">
        <v>11</v>
      </c>
      <c r="K64" s="86">
        <v>13</v>
      </c>
      <c r="L64" s="86">
        <v>35</v>
      </c>
    </row>
    <row r="65" spans="1:12" ht="20.100000000000001" customHeight="1">
      <c r="A65" s="74">
        <v>6</v>
      </c>
      <c r="B65" s="85" t="s">
        <v>240</v>
      </c>
      <c r="C65" s="86">
        <v>23</v>
      </c>
      <c r="D65" s="86">
        <v>0</v>
      </c>
      <c r="E65" s="86">
        <v>1</v>
      </c>
      <c r="F65" s="86">
        <v>4</v>
      </c>
      <c r="G65" s="86">
        <v>1</v>
      </c>
      <c r="H65" s="86">
        <v>1</v>
      </c>
      <c r="I65" s="86">
        <v>8</v>
      </c>
      <c r="J65" s="86">
        <v>9</v>
      </c>
      <c r="K65" s="86">
        <v>18</v>
      </c>
      <c r="L65" s="86">
        <v>10</v>
      </c>
    </row>
    <row r="66" spans="1:12" ht="20.100000000000001" customHeight="1">
      <c r="A66" s="74">
        <v>7</v>
      </c>
      <c r="B66" s="85" t="s">
        <v>241</v>
      </c>
      <c r="C66" s="86">
        <v>25</v>
      </c>
      <c r="D66" s="86">
        <v>1</v>
      </c>
      <c r="E66" s="86">
        <v>1</v>
      </c>
      <c r="F66" s="86">
        <v>4</v>
      </c>
      <c r="G66" s="86">
        <v>1</v>
      </c>
      <c r="H66" s="86">
        <v>1</v>
      </c>
      <c r="I66" s="86">
        <v>10</v>
      </c>
      <c r="J66" s="86">
        <v>10</v>
      </c>
      <c r="K66" s="86">
        <v>18</v>
      </c>
      <c r="L66" s="86">
        <v>20</v>
      </c>
    </row>
    <row r="67" spans="1:12" ht="20.100000000000001" customHeight="1">
      <c r="A67" s="70"/>
      <c r="B67" s="72" t="s">
        <v>249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</row>
    <row r="68" spans="1:12" ht="20.100000000000001" customHeight="1">
      <c r="A68" s="74">
        <v>1</v>
      </c>
      <c r="B68" s="75" t="s">
        <v>257</v>
      </c>
      <c r="C68" s="74">
        <v>19</v>
      </c>
      <c r="D68" s="74">
        <v>1</v>
      </c>
      <c r="E68" s="74">
        <v>1</v>
      </c>
      <c r="F68" s="74">
        <v>4</v>
      </c>
      <c r="G68" s="74">
        <v>1</v>
      </c>
      <c r="H68" s="74">
        <v>1</v>
      </c>
      <c r="I68" s="74">
        <v>8</v>
      </c>
      <c r="J68" s="74">
        <v>10</v>
      </c>
      <c r="K68" s="74">
        <v>16</v>
      </c>
      <c r="L68" s="74">
        <v>23</v>
      </c>
    </row>
    <row r="69" spans="1:12" ht="20.100000000000001" customHeight="1">
      <c r="A69" s="74">
        <v>2</v>
      </c>
      <c r="B69" s="75" t="s">
        <v>258</v>
      </c>
      <c r="C69" s="86">
        <v>24</v>
      </c>
      <c r="D69" s="86">
        <v>1</v>
      </c>
      <c r="E69" s="86">
        <v>1</v>
      </c>
      <c r="F69" s="86">
        <v>4</v>
      </c>
      <c r="G69" s="86">
        <v>1</v>
      </c>
      <c r="H69" s="86">
        <v>1</v>
      </c>
      <c r="I69" s="86">
        <v>9</v>
      </c>
      <c r="J69" s="86">
        <v>10</v>
      </c>
      <c r="K69" s="86">
        <v>19</v>
      </c>
      <c r="L69" s="86">
        <v>12</v>
      </c>
    </row>
    <row r="70" spans="1:12" ht="20.100000000000001" customHeight="1">
      <c r="A70" s="74">
        <v>3</v>
      </c>
      <c r="B70" s="75" t="s">
        <v>272</v>
      </c>
      <c r="C70" s="86">
        <v>21</v>
      </c>
      <c r="D70" s="86">
        <v>1</v>
      </c>
      <c r="E70" s="86">
        <v>1</v>
      </c>
      <c r="F70" s="86">
        <v>4</v>
      </c>
      <c r="G70" s="86">
        <v>1</v>
      </c>
      <c r="H70" s="86">
        <v>1</v>
      </c>
      <c r="I70" s="86">
        <v>9</v>
      </c>
      <c r="J70" s="86">
        <v>9</v>
      </c>
      <c r="K70" s="86">
        <v>16</v>
      </c>
      <c r="L70" s="86">
        <v>32</v>
      </c>
    </row>
    <row r="71" spans="1:12" ht="20.100000000000001" customHeight="1">
      <c r="A71" s="74">
        <v>4</v>
      </c>
      <c r="B71" s="75" t="s">
        <v>279</v>
      </c>
      <c r="C71" s="86">
        <v>25</v>
      </c>
      <c r="D71" s="86">
        <v>1</v>
      </c>
      <c r="E71" s="86">
        <v>1</v>
      </c>
      <c r="F71" s="86">
        <v>4</v>
      </c>
      <c r="G71" s="86">
        <v>1</v>
      </c>
      <c r="H71" s="86">
        <v>1</v>
      </c>
      <c r="I71" s="86">
        <v>9</v>
      </c>
      <c r="J71" s="86">
        <v>11</v>
      </c>
      <c r="K71" s="86">
        <v>17</v>
      </c>
      <c r="L71" s="86">
        <v>12</v>
      </c>
    </row>
    <row r="72" spans="1:12" ht="20.100000000000001" customHeight="1">
      <c r="A72" s="74">
        <v>5</v>
      </c>
      <c r="B72" s="75" t="s">
        <v>281</v>
      </c>
      <c r="C72" s="86">
        <v>20</v>
      </c>
      <c r="D72" s="86">
        <v>1</v>
      </c>
      <c r="E72" s="86">
        <v>1</v>
      </c>
      <c r="F72" s="86">
        <v>4</v>
      </c>
      <c r="G72" s="86">
        <v>1</v>
      </c>
      <c r="H72" s="86">
        <v>1</v>
      </c>
      <c r="I72" s="86">
        <v>10</v>
      </c>
      <c r="J72" s="86">
        <v>8</v>
      </c>
      <c r="K72" s="86">
        <v>10</v>
      </c>
      <c r="L72" s="86">
        <v>12</v>
      </c>
    </row>
    <row r="73" spans="1:12" ht="20.100000000000001" customHeight="1">
      <c r="A73" s="74">
        <v>6</v>
      </c>
      <c r="B73" s="75" t="s">
        <v>282</v>
      </c>
      <c r="C73" s="86">
        <v>20</v>
      </c>
      <c r="D73" s="86">
        <v>1</v>
      </c>
      <c r="E73" s="86">
        <v>1</v>
      </c>
      <c r="F73" s="86">
        <v>4</v>
      </c>
      <c r="G73" s="86">
        <v>1</v>
      </c>
      <c r="H73" s="86">
        <v>1</v>
      </c>
      <c r="I73" s="86">
        <v>10</v>
      </c>
      <c r="J73" s="86">
        <v>10</v>
      </c>
      <c r="K73" s="86">
        <v>13</v>
      </c>
      <c r="L73" s="86">
        <v>17</v>
      </c>
    </row>
    <row r="74" spans="1:12" ht="20.100000000000001" customHeight="1">
      <c r="A74" s="70"/>
      <c r="B74" s="72" t="s">
        <v>285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</row>
    <row r="75" spans="1:12" ht="20.100000000000001" customHeight="1">
      <c r="A75" s="74">
        <v>1</v>
      </c>
      <c r="B75" s="83" t="s">
        <v>758</v>
      </c>
      <c r="C75" s="103">
        <v>26</v>
      </c>
      <c r="D75" s="103">
        <v>1</v>
      </c>
      <c r="E75" s="103">
        <v>1</v>
      </c>
      <c r="F75" s="103">
        <v>4</v>
      </c>
      <c r="G75" s="103">
        <v>1</v>
      </c>
      <c r="H75" s="103">
        <v>1</v>
      </c>
      <c r="I75" s="103">
        <v>10</v>
      </c>
      <c r="J75" s="103">
        <v>12</v>
      </c>
      <c r="K75" s="103">
        <v>18</v>
      </c>
      <c r="L75" s="103">
        <v>40</v>
      </c>
    </row>
    <row r="76" spans="1:12" ht="20.100000000000001" customHeight="1">
      <c r="A76" s="74">
        <v>2</v>
      </c>
      <c r="B76" s="83" t="s">
        <v>759</v>
      </c>
      <c r="C76" s="103">
        <v>23</v>
      </c>
      <c r="D76" s="103">
        <v>1</v>
      </c>
      <c r="E76" s="103">
        <v>1</v>
      </c>
      <c r="F76" s="103">
        <v>3</v>
      </c>
      <c r="G76" s="103">
        <v>0</v>
      </c>
      <c r="H76" s="103">
        <v>1</v>
      </c>
      <c r="I76" s="103">
        <v>9</v>
      </c>
      <c r="J76" s="103">
        <v>10</v>
      </c>
      <c r="K76" s="103">
        <v>18</v>
      </c>
      <c r="L76" s="103">
        <v>20</v>
      </c>
    </row>
    <row r="77" spans="1:12" ht="20.100000000000001" customHeight="1">
      <c r="A77" s="74">
        <v>3</v>
      </c>
      <c r="B77" s="83" t="s">
        <v>287</v>
      </c>
      <c r="C77" s="103">
        <v>23</v>
      </c>
      <c r="D77" s="103">
        <v>1</v>
      </c>
      <c r="E77" s="103">
        <v>1</v>
      </c>
      <c r="F77" s="103">
        <v>4</v>
      </c>
      <c r="G77" s="103">
        <v>1</v>
      </c>
      <c r="H77" s="103">
        <v>1</v>
      </c>
      <c r="I77" s="103">
        <v>10</v>
      </c>
      <c r="J77" s="103">
        <v>10</v>
      </c>
      <c r="K77" s="103">
        <v>18</v>
      </c>
      <c r="L77" s="103">
        <v>20</v>
      </c>
    </row>
    <row r="78" spans="1:12" ht="20.100000000000001" customHeight="1">
      <c r="A78" s="74">
        <v>4</v>
      </c>
      <c r="B78" s="83" t="s">
        <v>286</v>
      </c>
      <c r="C78" s="103">
        <v>27</v>
      </c>
      <c r="D78" s="103">
        <v>0</v>
      </c>
      <c r="E78" s="103">
        <v>1</v>
      </c>
      <c r="F78" s="103">
        <v>5</v>
      </c>
      <c r="G78" s="103">
        <v>1</v>
      </c>
      <c r="H78" s="103">
        <v>2</v>
      </c>
      <c r="I78" s="103">
        <v>10</v>
      </c>
      <c r="J78" s="103">
        <v>13</v>
      </c>
      <c r="K78" s="103">
        <v>18</v>
      </c>
      <c r="L78" s="103">
        <v>45</v>
      </c>
    </row>
    <row r="79" spans="1:12" ht="20.100000000000001" customHeight="1">
      <c r="A79" s="74">
        <v>5</v>
      </c>
      <c r="B79" s="83" t="s">
        <v>291</v>
      </c>
      <c r="C79" s="103">
        <v>26</v>
      </c>
      <c r="D79" s="103">
        <v>1</v>
      </c>
      <c r="E79" s="103">
        <v>1</v>
      </c>
      <c r="F79" s="103">
        <v>3</v>
      </c>
      <c r="G79" s="103">
        <v>0</v>
      </c>
      <c r="H79" s="103">
        <v>1</v>
      </c>
      <c r="I79" s="103">
        <v>9</v>
      </c>
      <c r="J79" s="103">
        <v>13</v>
      </c>
      <c r="K79" s="103">
        <v>18</v>
      </c>
      <c r="L79" s="103">
        <v>40</v>
      </c>
    </row>
    <row r="80" spans="1:12" ht="20.100000000000001" customHeight="1">
      <c r="A80" s="74">
        <v>6</v>
      </c>
      <c r="B80" s="83" t="s">
        <v>290</v>
      </c>
      <c r="C80" s="103">
        <v>25</v>
      </c>
      <c r="D80" s="103">
        <v>1</v>
      </c>
      <c r="E80" s="103">
        <v>1</v>
      </c>
      <c r="F80" s="103">
        <v>4</v>
      </c>
      <c r="G80" s="103">
        <v>1</v>
      </c>
      <c r="H80" s="103">
        <v>1</v>
      </c>
      <c r="I80" s="103">
        <v>10</v>
      </c>
      <c r="J80" s="103">
        <v>10</v>
      </c>
      <c r="K80" s="103">
        <v>18</v>
      </c>
      <c r="L80" s="103">
        <v>30</v>
      </c>
    </row>
    <row r="81" spans="1:12" ht="20.100000000000001" customHeight="1">
      <c r="A81" s="70"/>
      <c r="B81" s="72" t="s">
        <v>321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</row>
    <row r="82" spans="1:12" ht="20.100000000000001" customHeight="1">
      <c r="A82" s="74">
        <v>1</v>
      </c>
      <c r="B82" s="75" t="s">
        <v>323</v>
      </c>
      <c r="C82" s="79">
        <v>25</v>
      </c>
      <c r="D82" s="79">
        <v>1</v>
      </c>
      <c r="E82" s="79">
        <v>1</v>
      </c>
      <c r="F82" s="79">
        <v>4</v>
      </c>
      <c r="G82" s="79">
        <v>1</v>
      </c>
      <c r="H82" s="79">
        <v>1</v>
      </c>
      <c r="I82" s="79">
        <v>10</v>
      </c>
      <c r="J82" s="79">
        <v>10</v>
      </c>
      <c r="K82" s="79">
        <v>15</v>
      </c>
      <c r="L82" s="79">
        <v>20</v>
      </c>
    </row>
    <row r="83" spans="1:12" ht="20.100000000000001" customHeight="1">
      <c r="A83" s="74">
        <v>2</v>
      </c>
      <c r="B83" s="75" t="s">
        <v>325</v>
      </c>
      <c r="C83" s="79">
        <v>18</v>
      </c>
      <c r="D83" s="79">
        <v>0</v>
      </c>
      <c r="E83" s="79">
        <v>1</v>
      </c>
      <c r="F83" s="79">
        <v>4</v>
      </c>
      <c r="G83" s="79">
        <v>1</v>
      </c>
      <c r="H83" s="79">
        <v>1</v>
      </c>
      <c r="I83" s="79">
        <v>9</v>
      </c>
      <c r="J83" s="79">
        <v>9</v>
      </c>
      <c r="K83" s="79">
        <v>15</v>
      </c>
      <c r="L83" s="79">
        <v>28</v>
      </c>
    </row>
    <row r="84" spans="1:12" ht="20.100000000000001" customHeight="1">
      <c r="A84" s="70"/>
      <c r="B84" s="72" t="s">
        <v>338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</row>
    <row r="85" spans="1:12" ht="20.100000000000001" customHeight="1">
      <c r="A85" s="74">
        <v>1</v>
      </c>
      <c r="B85" s="83" t="s">
        <v>339</v>
      </c>
      <c r="C85" s="103">
        <v>26</v>
      </c>
      <c r="D85" s="103">
        <v>1</v>
      </c>
      <c r="E85" s="103">
        <v>1</v>
      </c>
      <c r="F85" s="103">
        <v>4</v>
      </c>
      <c r="G85" s="103">
        <v>1</v>
      </c>
      <c r="H85" s="103">
        <v>1</v>
      </c>
      <c r="I85" s="103">
        <v>10</v>
      </c>
      <c r="J85" s="103">
        <v>11</v>
      </c>
      <c r="K85" s="103">
        <v>16</v>
      </c>
      <c r="L85" s="103">
        <v>30</v>
      </c>
    </row>
    <row r="86" spans="1:12" ht="20.100000000000001" customHeight="1">
      <c r="A86" s="74">
        <v>2</v>
      </c>
      <c r="B86" s="83" t="s">
        <v>348</v>
      </c>
      <c r="C86" s="103">
        <v>26</v>
      </c>
      <c r="D86" s="103">
        <v>1</v>
      </c>
      <c r="E86" s="103">
        <v>1</v>
      </c>
      <c r="F86" s="103">
        <v>4</v>
      </c>
      <c r="G86" s="103">
        <v>1</v>
      </c>
      <c r="H86" s="103">
        <v>1</v>
      </c>
      <c r="I86" s="103">
        <v>10</v>
      </c>
      <c r="J86" s="103">
        <v>11</v>
      </c>
      <c r="K86" s="103">
        <v>15</v>
      </c>
      <c r="L86" s="103">
        <v>40</v>
      </c>
    </row>
    <row r="87" spans="1:12" ht="20.100000000000001" customHeight="1">
      <c r="A87" s="74">
        <v>3</v>
      </c>
      <c r="B87" s="83" t="s">
        <v>343</v>
      </c>
      <c r="C87" s="103">
        <v>23</v>
      </c>
      <c r="D87" s="103">
        <v>1</v>
      </c>
      <c r="E87" s="103">
        <v>1</v>
      </c>
      <c r="F87" s="103">
        <v>4</v>
      </c>
      <c r="G87" s="103">
        <v>1</v>
      </c>
      <c r="H87" s="103">
        <v>1</v>
      </c>
      <c r="I87" s="103">
        <v>10</v>
      </c>
      <c r="J87" s="103">
        <v>11</v>
      </c>
      <c r="K87" s="103">
        <v>11</v>
      </c>
      <c r="L87" s="103">
        <v>15</v>
      </c>
    </row>
    <row r="88" spans="1:12" ht="20.100000000000001" customHeight="1">
      <c r="A88" s="74">
        <v>4</v>
      </c>
      <c r="B88" s="83" t="s">
        <v>344</v>
      </c>
      <c r="C88" s="103">
        <v>23</v>
      </c>
      <c r="D88" s="103">
        <v>1</v>
      </c>
      <c r="E88" s="103">
        <v>1</v>
      </c>
      <c r="F88" s="103">
        <v>4</v>
      </c>
      <c r="G88" s="103">
        <v>1</v>
      </c>
      <c r="H88" s="103">
        <v>1</v>
      </c>
      <c r="I88" s="103">
        <v>11</v>
      </c>
      <c r="J88" s="103">
        <v>11</v>
      </c>
      <c r="K88" s="103">
        <v>17</v>
      </c>
      <c r="L88" s="103">
        <v>35</v>
      </c>
    </row>
    <row r="89" spans="1:12" ht="20.100000000000001" customHeight="1">
      <c r="A89" s="74">
        <v>5</v>
      </c>
      <c r="B89" s="83" t="s">
        <v>351</v>
      </c>
      <c r="C89" s="103">
        <v>23</v>
      </c>
      <c r="D89" s="103">
        <v>1</v>
      </c>
      <c r="E89" s="103">
        <v>1</v>
      </c>
      <c r="F89" s="103">
        <v>4</v>
      </c>
      <c r="G89" s="103">
        <v>1</v>
      </c>
      <c r="H89" s="103">
        <v>1</v>
      </c>
      <c r="I89" s="103">
        <v>10</v>
      </c>
      <c r="J89" s="103">
        <v>10</v>
      </c>
      <c r="K89" s="103">
        <v>18</v>
      </c>
      <c r="L89" s="103">
        <v>15</v>
      </c>
    </row>
    <row r="90" spans="1:12" ht="20.100000000000001" customHeight="1">
      <c r="A90" s="74">
        <v>6</v>
      </c>
      <c r="B90" s="83" t="s">
        <v>350</v>
      </c>
      <c r="C90" s="103">
        <v>23</v>
      </c>
      <c r="D90" s="103">
        <v>1</v>
      </c>
      <c r="E90" s="103">
        <v>1</v>
      </c>
      <c r="F90" s="103">
        <v>4</v>
      </c>
      <c r="G90" s="103">
        <v>1</v>
      </c>
      <c r="H90" s="103">
        <v>1</v>
      </c>
      <c r="I90" s="103">
        <v>10</v>
      </c>
      <c r="J90" s="103">
        <v>9</v>
      </c>
      <c r="K90" s="103">
        <v>16</v>
      </c>
      <c r="L90" s="103">
        <v>30</v>
      </c>
    </row>
    <row r="91" spans="1:12" ht="20.100000000000001" customHeight="1">
      <c r="A91" s="70"/>
      <c r="B91" s="72" t="s">
        <v>368</v>
      </c>
      <c r="C91" s="106"/>
      <c r="D91" s="106"/>
      <c r="E91" s="106"/>
      <c r="F91" s="106"/>
      <c r="G91" s="106"/>
      <c r="H91" s="106"/>
      <c r="I91" s="106"/>
      <c r="J91" s="106"/>
      <c r="K91" s="106"/>
      <c r="L91" s="106"/>
    </row>
    <row r="92" spans="1:12" ht="20.100000000000001" customHeight="1">
      <c r="A92" s="74">
        <v>1</v>
      </c>
      <c r="B92" s="83" t="s">
        <v>369</v>
      </c>
      <c r="C92" s="90">
        <v>21</v>
      </c>
      <c r="D92" s="90">
        <v>1</v>
      </c>
      <c r="E92" s="90">
        <v>1</v>
      </c>
      <c r="F92" s="90">
        <v>4</v>
      </c>
      <c r="G92" s="90">
        <v>1</v>
      </c>
      <c r="H92" s="90">
        <v>1</v>
      </c>
      <c r="I92" s="90">
        <v>9</v>
      </c>
      <c r="J92" s="90">
        <v>10</v>
      </c>
      <c r="K92" s="90">
        <v>12</v>
      </c>
      <c r="L92" s="90">
        <v>18</v>
      </c>
    </row>
    <row r="93" spans="1:12" ht="20.100000000000001" customHeight="1">
      <c r="A93" s="74">
        <v>2</v>
      </c>
      <c r="B93" s="83" t="s">
        <v>370</v>
      </c>
      <c r="C93" s="90">
        <v>22</v>
      </c>
      <c r="D93" s="90">
        <v>1</v>
      </c>
      <c r="E93" s="90">
        <v>1</v>
      </c>
      <c r="F93" s="90">
        <v>4</v>
      </c>
      <c r="G93" s="90">
        <v>1</v>
      </c>
      <c r="H93" s="90">
        <v>1</v>
      </c>
      <c r="I93" s="90">
        <v>10</v>
      </c>
      <c r="J93" s="90">
        <v>9</v>
      </c>
      <c r="K93" s="90">
        <v>15</v>
      </c>
      <c r="L93" s="90">
        <v>14</v>
      </c>
    </row>
    <row r="94" spans="1:12" ht="20.100000000000001" customHeight="1">
      <c r="A94" s="74">
        <v>3</v>
      </c>
      <c r="B94" s="83" t="s">
        <v>371</v>
      </c>
      <c r="C94" s="79">
        <v>23</v>
      </c>
      <c r="D94" s="79">
        <v>1</v>
      </c>
      <c r="E94" s="79">
        <v>1</v>
      </c>
      <c r="F94" s="79">
        <v>4</v>
      </c>
      <c r="G94" s="79">
        <v>1</v>
      </c>
      <c r="H94" s="79">
        <v>1</v>
      </c>
      <c r="I94" s="79">
        <v>9</v>
      </c>
      <c r="J94" s="79">
        <v>10</v>
      </c>
      <c r="K94" s="79">
        <v>15</v>
      </c>
      <c r="L94" s="79">
        <v>15</v>
      </c>
    </row>
    <row r="95" spans="1:12" ht="20.100000000000001" customHeight="1">
      <c r="A95" s="74">
        <v>4</v>
      </c>
      <c r="B95" s="83" t="s">
        <v>372</v>
      </c>
      <c r="C95" s="79">
        <v>24</v>
      </c>
      <c r="D95" s="79">
        <v>1</v>
      </c>
      <c r="E95" s="79">
        <v>1</v>
      </c>
      <c r="F95" s="79">
        <v>4</v>
      </c>
      <c r="G95" s="79">
        <v>1</v>
      </c>
      <c r="H95" s="79">
        <v>1</v>
      </c>
      <c r="I95" s="79">
        <v>9</v>
      </c>
      <c r="J95" s="79">
        <v>11</v>
      </c>
      <c r="K95" s="79">
        <v>17</v>
      </c>
      <c r="L95" s="79">
        <v>15</v>
      </c>
    </row>
    <row r="96" spans="1:12" ht="20.100000000000001" customHeight="1">
      <c r="A96" s="74">
        <v>5</v>
      </c>
      <c r="B96" s="83" t="s">
        <v>396</v>
      </c>
      <c r="C96" s="79">
        <v>24</v>
      </c>
      <c r="D96" s="79">
        <v>1</v>
      </c>
      <c r="E96" s="79">
        <v>1</v>
      </c>
      <c r="F96" s="79">
        <v>4</v>
      </c>
      <c r="G96" s="79">
        <v>1</v>
      </c>
      <c r="H96" s="79">
        <v>1</v>
      </c>
      <c r="I96" s="79">
        <v>10</v>
      </c>
      <c r="J96" s="79">
        <v>11</v>
      </c>
      <c r="K96" s="79">
        <v>17</v>
      </c>
      <c r="L96" s="79">
        <v>25</v>
      </c>
    </row>
    <row r="97" spans="1:12" ht="20.100000000000001" customHeight="1">
      <c r="A97" s="74">
        <v>6</v>
      </c>
      <c r="B97" s="85" t="s">
        <v>393</v>
      </c>
      <c r="C97" s="79">
        <v>21</v>
      </c>
      <c r="D97" s="79">
        <v>1</v>
      </c>
      <c r="E97" s="79">
        <v>1</v>
      </c>
      <c r="F97" s="79">
        <v>4</v>
      </c>
      <c r="G97" s="79">
        <v>1</v>
      </c>
      <c r="H97" s="79">
        <v>1</v>
      </c>
      <c r="I97" s="79">
        <v>10</v>
      </c>
      <c r="J97" s="79">
        <v>10</v>
      </c>
      <c r="K97" s="79">
        <v>15</v>
      </c>
      <c r="L97" s="79">
        <v>20</v>
      </c>
    </row>
    <row r="98" spans="1:12" ht="20.100000000000001" customHeight="1">
      <c r="A98" s="70"/>
      <c r="B98" s="72" t="s">
        <v>398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</row>
    <row r="99" spans="1:12" ht="20.100000000000001" customHeight="1">
      <c r="A99" s="74">
        <v>1</v>
      </c>
      <c r="B99" s="83" t="s">
        <v>760</v>
      </c>
      <c r="C99" s="86">
        <v>25</v>
      </c>
      <c r="D99" s="86">
        <v>1</v>
      </c>
      <c r="E99" s="86">
        <v>1</v>
      </c>
      <c r="F99" s="86">
        <v>2</v>
      </c>
      <c r="G99" s="86">
        <v>1</v>
      </c>
      <c r="H99" s="86">
        <v>1</v>
      </c>
      <c r="I99" s="86">
        <v>10</v>
      </c>
      <c r="J99" s="86">
        <v>13</v>
      </c>
      <c r="K99" s="86">
        <v>17</v>
      </c>
      <c r="L99" s="86">
        <v>36</v>
      </c>
    </row>
    <row r="100" spans="1:12" ht="20.100000000000001" customHeight="1">
      <c r="A100" s="74">
        <v>2</v>
      </c>
      <c r="B100" s="83" t="s">
        <v>404</v>
      </c>
      <c r="C100" s="86">
        <v>22</v>
      </c>
      <c r="D100" s="86">
        <v>1</v>
      </c>
      <c r="E100" s="86">
        <v>1</v>
      </c>
      <c r="F100" s="86">
        <v>2</v>
      </c>
      <c r="G100" s="86">
        <v>1</v>
      </c>
      <c r="H100" s="86">
        <v>1</v>
      </c>
      <c r="I100" s="86">
        <v>10</v>
      </c>
      <c r="J100" s="86">
        <v>10</v>
      </c>
      <c r="K100" s="86">
        <v>12</v>
      </c>
      <c r="L100" s="86">
        <v>12</v>
      </c>
    </row>
    <row r="101" spans="1:12" ht="20.100000000000001" customHeight="1">
      <c r="A101" s="74">
        <v>3</v>
      </c>
      <c r="B101" s="83" t="s">
        <v>761</v>
      </c>
      <c r="C101" s="86">
        <v>24</v>
      </c>
      <c r="D101" s="86">
        <v>1</v>
      </c>
      <c r="E101" s="86">
        <v>1</v>
      </c>
      <c r="F101" s="86">
        <v>2</v>
      </c>
      <c r="G101" s="86">
        <v>1</v>
      </c>
      <c r="H101" s="86">
        <v>1</v>
      </c>
      <c r="I101" s="86">
        <v>8</v>
      </c>
      <c r="J101" s="86">
        <v>9</v>
      </c>
      <c r="K101" s="86">
        <v>19</v>
      </c>
      <c r="L101" s="86">
        <v>12</v>
      </c>
    </row>
    <row r="102" spans="1:12" ht="20.100000000000001" customHeight="1">
      <c r="A102" s="74">
        <v>4</v>
      </c>
      <c r="B102" s="83" t="s">
        <v>762</v>
      </c>
      <c r="C102" s="86">
        <v>23</v>
      </c>
      <c r="D102" s="86">
        <v>1</v>
      </c>
      <c r="E102" s="86">
        <v>1</v>
      </c>
      <c r="F102" s="86">
        <v>2</v>
      </c>
      <c r="G102" s="86">
        <v>1</v>
      </c>
      <c r="H102" s="86">
        <v>1</v>
      </c>
      <c r="I102" s="86">
        <v>10</v>
      </c>
      <c r="J102" s="86">
        <v>11</v>
      </c>
      <c r="K102" s="86">
        <v>13</v>
      </c>
      <c r="L102" s="86">
        <v>20</v>
      </c>
    </row>
    <row r="103" spans="1:12" ht="20.100000000000001" customHeight="1">
      <c r="A103" s="74">
        <v>5</v>
      </c>
      <c r="B103" s="83" t="s">
        <v>763</v>
      </c>
      <c r="C103" s="86">
        <v>21</v>
      </c>
      <c r="D103" s="86">
        <v>1</v>
      </c>
      <c r="E103" s="86">
        <v>1</v>
      </c>
      <c r="F103" s="86">
        <v>2</v>
      </c>
      <c r="G103" s="86">
        <v>1</v>
      </c>
      <c r="H103" s="86">
        <v>1</v>
      </c>
      <c r="I103" s="86">
        <v>9</v>
      </c>
      <c r="J103" s="86">
        <v>11</v>
      </c>
      <c r="K103" s="86">
        <v>18</v>
      </c>
      <c r="L103" s="86">
        <v>16</v>
      </c>
    </row>
    <row r="104" spans="1:12" ht="20.100000000000001" customHeight="1">
      <c r="A104" s="74">
        <v>6</v>
      </c>
      <c r="B104" s="83" t="s">
        <v>764</v>
      </c>
      <c r="C104" s="86">
        <v>24</v>
      </c>
      <c r="D104" s="86">
        <v>1</v>
      </c>
      <c r="E104" s="86">
        <v>1</v>
      </c>
      <c r="F104" s="86">
        <v>2</v>
      </c>
      <c r="G104" s="86">
        <v>1</v>
      </c>
      <c r="H104" s="86">
        <v>1</v>
      </c>
      <c r="I104" s="86">
        <v>9</v>
      </c>
      <c r="J104" s="86">
        <v>10</v>
      </c>
      <c r="K104" s="86">
        <v>18</v>
      </c>
      <c r="L104" s="86">
        <v>22</v>
      </c>
    </row>
    <row r="105" spans="1:12" ht="20.100000000000001" customHeight="1">
      <c r="A105" s="70"/>
      <c r="B105" s="72" t="s">
        <v>416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</row>
    <row r="106" spans="1:12" ht="20.100000000000001" customHeight="1">
      <c r="A106" s="74">
        <v>1</v>
      </c>
      <c r="B106" s="75" t="s">
        <v>422</v>
      </c>
      <c r="C106" s="89">
        <v>25</v>
      </c>
      <c r="D106" s="79">
        <v>1</v>
      </c>
      <c r="E106" s="79">
        <v>1</v>
      </c>
      <c r="F106" s="79">
        <v>4</v>
      </c>
      <c r="G106" s="79">
        <v>1</v>
      </c>
      <c r="H106" s="79">
        <v>1</v>
      </c>
      <c r="I106" s="89">
        <v>10</v>
      </c>
      <c r="J106" s="89">
        <v>9</v>
      </c>
      <c r="K106" s="89">
        <v>18</v>
      </c>
      <c r="L106" s="89">
        <v>12</v>
      </c>
    </row>
    <row r="107" spans="1:12" ht="20.100000000000001" customHeight="1">
      <c r="A107" s="74">
        <v>2</v>
      </c>
      <c r="B107" s="75" t="s">
        <v>423</v>
      </c>
      <c r="C107" s="89">
        <v>22</v>
      </c>
      <c r="D107" s="79">
        <v>1</v>
      </c>
      <c r="E107" s="79">
        <v>1</v>
      </c>
      <c r="F107" s="79">
        <v>4</v>
      </c>
      <c r="G107" s="79">
        <v>1</v>
      </c>
      <c r="H107" s="79">
        <v>1</v>
      </c>
      <c r="I107" s="89">
        <v>9</v>
      </c>
      <c r="J107" s="89">
        <v>10</v>
      </c>
      <c r="K107" s="89">
        <v>18</v>
      </c>
      <c r="L107" s="89">
        <v>12</v>
      </c>
    </row>
    <row r="108" spans="1:12" ht="20.100000000000001" customHeight="1">
      <c r="A108" s="74">
        <v>3</v>
      </c>
      <c r="B108" s="75" t="s">
        <v>452</v>
      </c>
      <c r="C108" s="89">
        <v>24</v>
      </c>
      <c r="D108" s="79">
        <v>1</v>
      </c>
      <c r="E108" s="79">
        <v>1</v>
      </c>
      <c r="F108" s="79">
        <v>4</v>
      </c>
      <c r="G108" s="79">
        <v>1</v>
      </c>
      <c r="H108" s="79">
        <v>1</v>
      </c>
      <c r="I108" s="89">
        <v>10</v>
      </c>
      <c r="J108" s="89">
        <v>10</v>
      </c>
      <c r="K108" s="89">
        <v>13</v>
      </c>
      <c r="L108" s="89">
        <v>30</v>
      </c>
    </row>
    <row r="109" spans="1:12" ht="20.100000000000001" customHeight="1">
      <c r="A109" s="70"/>
      <c r="B109" s="72" t="s">
        <v>454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</row>
    <row r="110" spans="1:12" ht="20.100000000000001" customHeight="1">
      <c r="A110" s="74">
        <v>1</v>
      </c>
      <c r="B110" s="75" t="s">
        <v>455</v>
      </c>
      <c r="C110" s="74">
        <v>23</v>
      </c>
      <c r="D110" s="74">
        <v>1</v>
      </c>
      <c r="E110" s="74">
        <v>1</v>
      </c>
      <c r="F110" s="74">
        <v>4</v>
      </c>
      <c r="G110" s="74">
        <v>1</v>
      </c>
      <c r="H110" s="74">
        <v>1</v>
      </c>
      <c r="I110" s="74">
        <v>10</v>
      </c>
      <c r="J110" s="74">
        <v>10</v>
      </c>
      <c r="K110" s="74">
        <v>17</v>
      </c>
      <c r="L110" s="74">
        <v>15</v>
      </c>
    </row>
    <row r="111" spans="1:12" ht="20.100000000000001" customHeight="1">
      <c r="A111" s="74">
        <v>2</v>
      </c>
      <c r="B111" s="75" t="s">
        <v>456</v>
      </c>
      <c r="C111" s="74">
        <v>21</v>
      </c>
      <c r="D111" s="74">
        <v>0</v>
      </c>
      <c r="E111" s="74">
        <v>1</v>
      </c>
      <c r="F111" s="74">
        <v>2</v>
      </c>
      <c r="G111" s="74">
        <v>1</v>
      </c>
      <c r="H111" s="74">
        <v>1</v>
      </c>
      <c r="I111" s="74">
        <v>10</v>
      </c>
      <c r="J111" s="74">
        <v>10</v>
      </c>
      <c r="K111" s="74">
        <v>15</v>
      </c>
      <c r="L111" s="74">
        <v>15</v>
      </c>
    </row>
    <row r="112" spans="1:12" ht="20.100000000000001" customHeight="1">
      <c r="A112" s="74">
        <v>3</v>
      </c>
      <c r="B112" s="75" t="s">
        <v>458</v>
      </c>
      <c r="C112" s="74">
        <v>23</v>
      </c>
      <c r="D112" s="74">
        <v>1</v>
      </c>
      <c r="E112" s="74">
        <v>1</v>
      </c>
      <c r="F112" s="74">
        <v>4</v>
      </c>
      <c r="G112" s="74">
        <v>1</v>
      </c>
      <c r="H112" s="74">
        <v>1</v>
      </c>
      <c r="I112" s="74">
        <v>9</v>
      </c>
      <c r="J112" s="74">
        <v>11</v>
      </c>
      <c r="K112" s="74">
        <v>17</v>
      </c>
      <c r="L112" s="74">
        <v>19</v>
      </c>
    </row>
    <row r="113" spans="1:12" ht="20.100000000000001" customHeight="1">
      <c r="A113" s="74">
        <v>4</v>
      </c>
      <c r="B113" s="75" t="s">
        <v>459</v>
      </c>
      <c r="C113" s="74">
        <v>22</v>
      </c>
      <c r="D113" s="74">
        <v>1</v>
      </c>
      <c r="E113" s="74">
        <v>1</v>
      </c>
      <c r="F113" s="74">
        <v>4</v>
      </c>
      <c r="G113" s="74">
        <v>1</v>
      </c>
      <c r="H113" s="74">
        <v>1</v>
      </c>
      <c r="I113" s="74">
        <v>10</v>
      </c>
      <c r="J113" s="74">
        <v>10</v>
      </c>
      <c r="K113" s="74">
        <v>18</v>
      </c>
      <c r="L113" s="74">
        <v>9</v>
      </c>
    </row>
    <row r="114" spans="1:12" ht="20.100000000000001" customHeight="1">
      <c r="A114" s="74">
        <v>5</v>
      </c>
      <c r="B114" s="75" t="s">
        <v>460</v>
      </c>
      <c r="C114" s="74">
        <v>23</v>
      </c>
      <c r="D114" s="74">
        <v>1</v>
      </c>
      <c r="E114" s="74">
        <v>1</v>
      </c>
      <c r="F114" s="74">
        <v>4</v>
      </c>
      <c r="G114" s="74">
        <v>1</v>
      </c>
      <c r="H114" s="74">
        <v>1</v>
      </c>
      <c r="I114" s="74">
        <v>10</v>
      </c>
      <c r="J114" s="74">
        <v>9</v>
      </c>
      <c r="K114" s="74">
        <v>18</v>
      </c>
      <c r="L114" s="74">
        <v>21</v>
      </c>
    </row>
    <row r="115" spans="1:12" ht="20.100000000000001" customHeight="1">
      <c r="A115" s="74">
        <v>6</v>
      </c>
      <c r="B115" s="75" t="s">
        <v>461</v>
      </c>
      <c r="C115" s="74">
        <v>22</v>
      </c>
      <c r="D115" s="74">
        <v>1</v>
      </c>
      <c r="E115" s="74">
        <v>1</v>
      </c>
      <c r="F115" s="74">
        <v>4</v>
      </c>
      <c r="G115" s="74">
        <v>1</v>
      </c>
      <c r="H115" s="74">
        <v>1</v>
      </c>
      <c r="I115" s="74">
        <v>10</v>
      </c>
      <c r="J115" s="74">
        <v>9</v>
      </c>
      <c r="K115" s="74">
        <v>17</v>
      </c>
      <c r="L115" s="74">
        <v>15</v>
      </c>
    </row>
    <row r="116" spans="1:12" ht="20.100000000000001" customHeight="1">
      <c r="A116" s="74">
        <v>7</v>
      </c>
      <c r="B116" s="75" t="s">
        <v>462</v>
      </c>
      <c r="C116" s="74">
        <v>23</v>
      </c>
      <c r="D116" s="74">
        <v>1</v>
      </c>
      <c r="E116" s="74">
        <v>1</v>
      </c>
      <c r="F116" s="74">
        <v>4</v>
      </c>
      <c r="G116" s="74">
        <v>1</v>
      </c>
      <c r="H116" s="74">
        <v>1</v>
      </c>
      <c r="I116" s="74">
        <v>9</v>
      </c>
      <c r="J116" s="74">
        <v>11</v>
      </c>
      <c r="K116" s="74">
        <v>17</v>
      </c>
      <c r="L116" s="74">
        <v>19</v>
      </c>
    </row>
    <row r="117" spans="1:12" ht="20.100000000000001" customHeight="1">
      <c r="A117" s="74">
        <v>8</v>
      </c>
      <c r="B117" s="75" t="s">
        <v>464</v>
      </c>
      <c r="C117" s="74">
        <v>23</v>
      </c>
      <c r="D117" s="74">
        <v>1</v>
      </c>
      <c r="E117" s="74">
        <v>1</v>
      </c>
      <c r="F117" s="74">
        <v>4</v>
      </c>
      <c r="G117" s="74">
        <v>1</v>
      </c>
      <c r="H117" s="74">
        <v>1</v>
      </c>
      <c r="I117" s="74">
        <v>10</v>
      </c>
      <c r="J117" s="74">
        <v>9</v>
      </c>
      <c r="K117" s="74">
        <v>18</v>
      </c>
      <c r="L117" s="74">
        <v>21</v>
      </c>
    </row>
    <row r="118" spans="1:12" ht="20.100000000000001" customHeight="1">
      <c r="A118" s="74">
        <v>9</v>
      </c>
      <c r="B118" s="75" t="s">
        <v>466</v>
      </c>
      <c r="C118" s="74">
        <v>24</v>
      </c>
      <c r="D118" s="74">
        <v>1</v>
      </c>
      <c r="E118" s="74">
        <v>1</v>
      </c>
      <c r="F118" s="74">
        <v>4</v>
      </c>
      <c r="G118" s="74">
        <v>1</v>
      </c>
      <c r="H118" s="74">
        <v>1</v>
      </c>
      <c r="I118" s="74">
        <v>9</v>
      </c>
      <c r="J118" s="74">
        <v>10</v>
      </c>
      <c r="K118" s="74">
        <v>18</v>
      </c>
      <c r="L118" s="74">
        <v>24</v>
      </c>
    </row>
    <row r="119" spans="1:12" ht="20.100000000000001" customHeight="1">
      <c r="A119" s="74">
        <v>10</v>
      </c>
      <c r="B119" s="75" t="s">
        <v>468</v>
      </c>
      <c r="C119" s="74">
        <v>25</v>
      </c>
      <c r="D119" s="74">
        <v>1</v>
      </c>
      <c r="E119" s="74">
        <v>1</v>
      </c>
      <c r="F119" s="74">
        <v>4</v>
      </c>
      <c r="G119" s="74">
        <v>1</v>
      </c>
      <c r="H119" s="74">
        <v>1</v>
      </c>
      <c r="I119" s="74">
        <v>10</v>
      </c>
      <c r="J119" s="74">
        <v>10</v>
      </c>
      <c r="K119" s="74">
        <v>17</v>
      </c>
      <c r="L119" s="74">
        <v>52</v>
      </c>
    </row>
    <row r="120" spans="1:12" ht="20.100000000000001" customHeight="1">
      <c r="A120" s="74">
        <v>11</v>
      </c>
      <c r="B120" s="75" t="s">
        <v>470</v>
      </c>
      <c r="C120" s="74">
        <v>21</v>
      </c>
      <c r="D120" s="74">
        <v>1</v>
      </c>
      <c r="E120" s="74">
        <v>1</v>
      </c>
      <c r="F120" s="74">
        <v>4</v>
      </c>
      <c r="G120" s="74">
        <v>1</v>
      </c>
      <c r="H120" s="74">
        <v>1</v>
      </c>
      <c r="I120" s="74">
        <v>10</v>
      </c>
      <c r="J120" s="74">
        <v>9</v>
      </c>
      <c r="K120" s="74">
        <v>16</v>
      </c>
      <c r="L120" s="74">
        <v>16</v>
      </c>
    </row>
    <row r="121" spans="1:12" ht="20.100000000000001" customHeight="1">
      <c r="A121" s="74">
        <v>12</v>
      </c>
      <c r="B121" s="75" t="s">
        <v>473</v>
      </c>
      <c r="C121" s="74">
        <v>24</v>
      </c>
      <c r="D121" s="74">
        <v>1</v>
      </c>
      <c r="E121" s="74">
        <v>1</v>
      </c>
      <c r="F121" s="74">
        <v>4</v>
      </c>
      <c r="G121" s="74">
        <v>1</v>
      </c>
      <c r="H121" s="74">
        <v>1</v>
      </c>
      <c r="I121" s="74">
        <v>10</v>
      </c>
      <c r="J121" s="74">
        <v>10</v>
      </c>
      <c r="K121" s="74">
        <v>16</v>
      </c>
      <c r="L121" s="74">
        <v>17</v>
      </c>
    </row>
    <row r="122" spans="1:12" ht="20.100000000000001" customHeight="1">
      <c r="A122" s="74">
        <v>13</v>
      </c>
      <c r="B122" s="75" t="s">
        <v>477</v>
      </c>
      <c r="C122" s="74">
        <v>22</v>
      </c>
      <c r="D122" s="74">
        <v>1</v>
      </c>
      <c r="E122" s="74">
        <v>1</v>
      </c>
      <c r="F122" s="74">
        <v>11</v>
      </c>
      <c r="G122" s="74">
        <v>1</v>
      </c>
      <c r="H122" s="74">
        <v>1</v>
      </c>
      <c r="I122" s="74">
        <v>8</v>
      </c>
      <c r="J122" s="74">
        <v>10</v>
      </c>
      <c r="K122" s="74">
        <v>14</v>
      </c>
      <c r="L122" s="74">
        <v>32</v>
      </c>
    </row>
    <row r="123" spans="1:12" ht="20.100000000000001" customHeight="1">
      <c r="A123" s="74">
        <v>14</v>
      </c>
      <c r="B123" s="75" t="s">
        <v>478</v>
      </c>
      <c r="C123" s="74">
        <v>26</v>
      </c>
      <c r="D123" s="74">
        <v>1</v>
      </c>
      <c r="E123" s="74">
        <v>1</v>
      </c>
      <c r="F123" s="74">
        <v>4</v>
      </c>
      <c r="G123" s="74">
        <v>1</v>
      </c>
      <c r="H123" s="74">
        <v>1</v>
      </c>
      <c r="I123" s="74">
        <v>10</v>
      </c>
      <c r="J123" s="74">
        <v>12</v>
      </c>
      <c r="K123" s="74">
        <v>18</v>
      </c>
      <c r="L123" s="74">
        <v>33</v>
      </c>
    </row>
    <row r="124" spans="1:12" ht="20.100000000000001" customHeight="1">
      <c r="A124" s="74">
        <v>15</v>
      </c>
      <c r="B124" s="91" t="s">
        <v>487</v>
      </c>
      <c r="C124" s="81">
        <v>27</v>
      </c>
      <c r="D124" s="81">
        <v>1</v>
      </c>
      <c r="E124" s="81">
        <v>1</v>
      </c>
      <c r="F124" s="81">
        <v>4</v>
      </c>
      <c r="G124" s="81">
        <v>1</v>
      </c>
      <c r="H124" s="81">
        <v>1</v>
      </c>
      <c r="I124" s="81">
        <v>10</v>
      </c>
      <c r="J124" s="81">
        <v>11</v>
      </c>
      <c r="K124" s="81">
        <v>14</v>
      </c>
      <c r="L124" s="81">
        <v>68</v>
      </c>
    </row>
    <row r="125" spans="1:12" ht="20.100000000000001" customHeight="1">
      <c r="A125" s="74">
        <v>16</v>
      </c>
      <c r="B125" s="91" t="s">
        <v>488</v>
      </c>
      <c r="C125" s="82">
        <v>26</v>
      </c>
      <c r="D125" s="82">
        <v>1</v>
      </c>
      <c r="E125" s="82">
        <v>1</v>
      </c>
      <c r="F125" s="82">
        <v>4</v>
      </c>
      <c r="G125" s="82">
        <v>1</v>
      </c>
      <c r="H125" s="82">
        <v>1</v>
      </c>
      <c r="I125" s="82">
        <v>10</v>
      </c>
      <c r="J125" s="82">
        <v>12</v>
      </c>
      <c r="K125" s="82">
        <v>18</v>
      </c>
      <c r="L125" s="82">
        <v>64</v>
      </c>
    </row>
    <row r="126" spans="1:12" ht="20.100000000000001" customHeight="1">
      <c r="A126" s="74">
        <v>17</v>
      </c>
      <c r="B126" s="75" t="s">
        <v>489</v>
      </c>
      <c r="C126" s="86">
        <v>26</v>
      </c>
      <c r="D126" s="86">
        <v>1</v>
      </c>
      <c r="E126" s="86">
        <v>1</v>
      </c>
      <c r="F126" s="86">
        <v>4</v>
      </c>
      <c r="G126" s="86">
        <v>1</v>
      </c>
      <c r="H126" s="86">
        <v>1</v>
      </c>
      <c r="I126" s="86">
        <v>10</v>
      </c>
      <c r="J126" s="86">
        <v>12</v>
      </c>
      <c r="K126" s="86">
        <v>18</v>
      </c>
      <c r="L126" s="86">
        <v>64</v>
      </c>
    </row>
    <row r="127" spans="1:12" ht="20.100000000000001" customHeight="1">
      <c r="A127" s="74">
        <v>18</v>
      </c>
      <c r="B127" s="75" t="s">
        <v>492</v>
      </c>
      <c r="C127" s="86">
        <v>26</v>
      </c>
      <c r="D127" s="86">
        <v>1</v>
      </c>
      <c r="E127" s="86">
        <v>1</v>
      </c>
      <c r="F127" s="86">
        <v>4</v>
      </c>
      <c r="G127" s="86">
        <v>1</v>
      </c>
      <c r="H127" s="86">
        <v>1</v>
      </c>
      <c r="I127" s="86">
        <v>10</v>
      </c>
      <c r="J127" s="86">
        <v>11</v>
      </c>
      <c r="K127" s="86">
        <v>17</v>
      </c>
      <c r="L127" s="86">
        <v>16</v>
      </c>
    </row>
    <row r="128" spans="1:12" ht="20.100000000000001" customHeight="1">
      <c r="A128" s="74">
        <v>19</v>
      </c>
      <c r="B128" s="75" t="s">
        <v>493</v>
      </c>
      <c r="C128" s="86">
        <v>24</v>
      </c>
      <c r="D128" s="86">
        <v>1</v>
      </c>
      <c r="E128" s="86">
        <v>1</v>
      </c>
      <c r="F128" s="86">
        <v>4</v>
      </c>
      <c r="G128" s="86">
        <v>1</v>
      </c>
      <c r="H128" s="86">
        <v>0</v>
      </c>
      <c r="I128" s="86">
        <v>9</v>
      </c>
      <c r="J128" s="86">
        <v>12</v>
      </c>
      <c r="K128" s="86">
        <v>18</v>
      </c>
      <c r="L128" s="86">
        <v>20</v>
      </c>
    </row>
    <row r="129" spans="1:12" ht="20.100000000000001" customHeight="1">
      <c r="A129" s="74">
        <v>20</v>
      </c>
      <c r="B129" s="75" t="s">
        <v>494</v>
      </c>
      <c r="C129" s="86">
        <v>24</v>
      </c>
      <c r="D129" s="86">
        <v>1</v>
      </c>
      <c r="E129" s="86">
        <v>1</v>
      </c>
      <c r="F129" s="86">
        <v>3</v>
      </c>
      <c r="G129" s="86">
        <v>1</v>
      </c>
      <c r="H129" s="86">
        <v>1</v>
      </c>
      <c r="I129" s="86">
        <v>10</v>
      </c>
      <c r="J129" s="86">
        <v>10</v>
      </c>
      <c r="K129" s="86">
        <v>16</v>
      </c>
      <c r="L129" s="86">
        <v>35</v>
      </c>
    </row>
    <row r="130" spans="1:12" ht="20.100000000000001" customHeight="1">
      <c r="A130" s="70"/>
      <c r="B130" s="72" t="s">
        <v>496</v>
      </c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</row>
    <row r="131" spans="1:12" ht="20.100000000000001" customHeight="1">
      <c r="A131" s="74">
        <v>1</v>
      </c>
      <c r="B131" s="75" t="s">
        <v>499</v>
      </c>
      <c r="C131" s="79">
        <v>25</v>
      </c>
      <c r="D131" s="79">
        <v>1</v>
      </c>
      <c r="E131" s="79">
        <v>1</v>
      </c>
      <c r="F131" s="79">
        <v>5</v>
      </c>
      <c r="G131" s="79">
        <v>1</v>
      </c>
      <c r="H131" s="79">
        <v>2</v>
      </c>
      <c r="I131" s="79">
        <v>11</v>
      </c>
      <c r="J131" s="79">
        <v>10</v>
      </c>
      <c r="K131" s="79">
        <v>20</v>
      </c>
      <c r="L131" s="79">
        <v>28</v>
      </c>
    </row>
    <row r="132" spans="1:12" ht="20.100000000000001" customHeight="1">
      <c r="A132" s="74">
        <v>2</v>
      </c>
      <c r="B132" s="75" t="s">
        <v>502</v>
      </c>
      <c r="C132" s="79">
        <v>22</v>
      </c>
      <c r="D132" s="79">
        <v>1</v>
      </c>
      <c r="E132" s="79">
        <v>1</v>
      </c>
      <c r="F132" s="79">
        <v>4</v>
      </c>
      <c r="G132" s="79">
        <v>1</v>
      </c>
      <c r="H132" s="79">
        <v>1</v>
      </c>
      <c r="I132" s="79">
        <v>9</v>
      </c>
      <c r="J132" s="79">
        <v>10</v>
      </c>
      <c r="K132" s="79">
        <v>13</v>
      </c>
      <c r="L132" s="79">
        <v>14</v>
      </c>
    </row>
    <row r="133" spans="1:12" ht="20.100000000000001" customHeight="1">
      <c r="A133" s="70"/>
      <c r="B133" s="72" t="s">
        <v>508</v>
      </c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</row>
    <row r="134" spans="1:12" ht="20.100000000000001" customHeight="1">
      <c r="A134" s="74">
        <v>1</v>
      </c>
      <c r="B134" s="83" t="s">
        <v>765</v>
      </c>
      <c r="C134" s="79">
        <v>19</v>
      </c>
      <c r="D134" s="79">
        <v>1</v>
      </c>
      <c r="E134" s="79">
        <v>1</v>
      </c>
      <c r="F134" s="79">
        <v>4</v>
      </c>
      <c r="G134" s="79">
        <v>1</v>
      </c>
      <c r="H134" s="79">
        <v>1</v>
      </c>
      <c r="I134" s="79">
        <v>9</v>
      </c>
      <c r="J134" s="79">
        <v>10</v>
      </c>
      <c r="K134" s="79">
        <v>13</v>
      </c>
      <c r="L134" s="79">
        <v>10</v>
      </c>
    </row>
    <row r="135" spans="1:12" ht="20.100000000000001" customHeight="1">
      <c r="A135" s="74">
        <v>2</v>
      </c>
      <c r="B135" s="83" t="s">
        <v>766</v>
      </c>
      <c r="C135" s="79">
        <v>19</v>
      </c>
      <c r="D135" s="79">
        <v>1</v>
      </c>
      <c r="E135" s="79">
        <v>1</v>
      </c>
      <c r="F135" s="79">
        <v>4</v>
      </c>
      <c r="G135" s="79">
        <v>1</v>
      </c>
      <c r="H135" s="79">
        <v>1</v>
      </c>
      <c r="I135" s="79">
        <v>9</v>
      </c>
      <c r="J135" s="79">
        <v>11</v>
      </c>
      <c r="K135" s="79">
        <v>14</v>
      </c>
      <c r="L135" s="79">
        <v>14</v>
      </c>
    </row>
    <row r="136" spans="1:12" ht="20.100000000000001" customHeight="1">
      <c r="A136" s="74">
        <v>3</v>
      </c>
      <c r="B136" s="83" t="s">
        <v>767</v>
      </c>
      <c r="C136" s="79">
        <v>21</v>
      </c>
      <c r="D136" s="79">
        <v>1</v>
      </c>
      <c r="E136" s="79">
        <v>1</v>
      </c>
      <c r="F136" s="79">
        <v>3</v>
      </c>
      <c r="G136" s="79">
        <v>0</v>
      </c>
      <c r="H136" s="79">
        <v>1</v>
      </c>
      <c r="I136" s="79">
        <v>9</v>
      </c>
      <c r="J136" s="79">
        <v>9</v>
      </c>
      <c r="K136" s="79">
        <v>17</v>
      </c>
      <c r="L136" s="79">
        <v>36</v>
      </c>
    </row>
    <row r="137" spans="1:12" ht="20.100000000000001" customHeight="1">
      <c r="A137" s="74">
        <v>4</v>
      </c>
      <c r="B137" s="83" t="s">
        <v>511</v>
      </c>
      <c r="C137" s="79">
        <v>23</v>
      </c>
      <c r="D137" s="79">
        <v>1</v>
      </c>
      <c r="E137" s="79">
        <v>1</v>
      </c>
      <c r="F137" s="79">
        <v>4</v>
      </c>
      <c r="G137" s="79">
        <v>1</v>
      </c>
      <c r="H137" s="79">
        <v>1</v>
      </c>
      <c r="I137" s="79">
        <v>10</v>
      </c>
      <c r="J137" s="79">
        <v>10</v>
      </c>
      <c r="K137" s="79">
        <v>15</v>
      </c>
      <c r="L137" s="79">
        <v>35</v>
      </c>
    </row>
    <row r="138" spans="1:12" ht="20.100000000000001" customHeight="1">
      <c r="A138" s="74">
        <v>5</v>
      </c>
      <c r="B138" s="83" t="s">
        <v>518</v>
      </c>
      <c r="C138" s="79">
        <v>24</v>
      </c>
      <c r="D138" s="79">
        <v>1</v>
      </c>
      <c r="E138" s="79">
        <v>1</v>
      </c>
      <c r="F138" s="79">
        <v>4</v>
      </c>
      <c r="G138" s="79">
        <v>1</v>
      </c>
      <c r="H138" s="79">
        <v>1</v>
      </c>
      <c r="I138" s="79">
        <v>10</v>
      </c>
      <c r="J138" s="79">
        <v>12</v>
      </c>
      <c r="K138" s="79">
        <v>19</v>
      </c>
      <c r="L138" s="79">
        <v>30</v>
      </c>
    </row>
    <row r="139" spans="1:12" ht="20.100000000000001" customHeight="1">
      <c r="A139" s="74">
        <v>6</v>
      </c>
      <c r="B139" s="83" t="s">
        <v>519</v>
      </c>
      <c r="C139" s="79">
        <v>18</v>
      </c>
      <c r="D139" s="79">
        <v>1</v>
      </c>
      <c r="E139" s="79">
        <v>1</v>
      </c>
      <c r="F139" s="79">
        <v>4</v>
      </c>
      <c r="G139" s="79">
        <v>1</v>
      </c>
      <c r="H139" s="79">
        <v>1</v>
      </c>
      <c r="I139" s="79">
        <v>9</v>
      </c>
      <c r="J139" s="79">
        <v>13</v>
      </c>
      <c r="K139" s="79">
        <v>15</v>
      </c>
      <c r="L139" s="79">
        <v>29</v>
      </c>
    </row>
    <row r="140" spans="1:12" ht="20.100000000000001" customHeight="1">
      <c r="A140" s="70"/>
      <c r="B140" s="72" t="s">
        <v>525</v>
      </c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</row>
    <row r="141" spans="1:12" ht="20.100000000000001" customHeight="1">
      <c r="A141" s="74">
        <v>1</v>
      </c>
      <c r="B141" s="75" t="s">
        <v>532</v>
      </c>
      <c r="C141" s="74">
        <v>25</v>
      </c>
      <c r="D141" s="74">
        <v>1</v>
      </c>
      <c r="E141" s="74">
        <v>0</v>
      </c>
      <c r="F141" s="74">
        <v>4</v>
      </c>
      <c r="G141" s="74">
        <v>1</v>
      </c>
      <c r="H141" s="74">
        <v>1</v>
      </c>
      <c r="I141" s="74">
        <v>8</v>
      </c>
      <c r="J141" s="74">
        <v>13</v>
      </c>
      <c r="K141" s="74">
        <v>17</v>
      </c>
      <c r="L141" s="74">
        <v>30</v>
      </c>
    </row>
    <row r="142" spans="1:12" ht="20.100000000000001" customHeight="1">
      <c r="A142" s="74">
        <v>2</v>
      </c>
      <c r="B142" s="75" t="s">
        <v>538</v>
      </c>
      <c r="C142" s="86">
        <v>23</v>
      </c>
      <c r="D142" s="86">
        <v>1</v>
      </c>
      <c r="E142" s="86">
        <v>1</v>
      </c>
      <c r="F142" s="86">
        <v>3</v>
      </c>
      <c r="G142" s="86">
        <v>1</v>
      </c>
      <c r="H142" s="86">
        <v>1</v>
      </c>
      <c r="I142" s="86">
        <v>9</v>
      </c>
      <c r="J142" s="86">
        <v>12</v>
      </c>
      <c r="K142" s="86">
        <v>11</v>
      </c>
      <c r="L142" s="86">
        <v>23</v>
      </c>
    </row>
    <row r="143" spans="1:12" ht="20.100000000000001" customHeight="1">
      <c r="A143" s="70"/>
      <c r="B143" s="72" t="s">
        <v>540</v>
      </c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</row>
    <row r="144" spans="1:12" ht="20.100000000000001" customHeight="1">
      <c r="A144" s="74">
        <v>1</v>
      </c>
      <c r="B144" s="75" t="s">
        <v>541</v>
      </c>
      <c r="C144" s="79">
        <v>24</v>
      </c>
      <c r="D144" s="79">
        <v>1</v>
      </c>
      <c r="E144" s="79">
        <v>1</v>
      </c>
      <c r="F144" s="79">
        <v>5</v>
      </c>
      <c r="G144" s="79">
        <v>1</v>
      </c>
      <c r="H144" s="79">
        <v>2</v>
      </c>
      <c r="I144" s="79">
        <v>10</v>
      </c>
      <c r="J144" s="79">
        <v>12</v>
      </c>
      <c r="K144" s="79">
        <v>17</v>
      </c>
      <c r="L144" s="79">
        <v>53</v>
      </c>
    </row>
    <row r="145" spans="1:12" ht="20.100000000000001" customHeight="1">
      <c r="A145" s="74">
        <v>2</v>
      </c>
      <c r="B145" s="75" t="s">
        <v>546</v>
      </c>
      <c r="C145" s="79">
        <v>23</v>
      </c>
      <c r="D145" s="79">
        <v>1</v>
      </c>
      <c r="E145" s="79">
        <v>1</v>
      </c>
      <c r="F145" s="79">
        <v>4</v>
      </c>
      <c r="G145" s="79">
        <v>1</v>
      </c>
      <c r="H145" s="79">
        <v>1</v>
      </c>
      <c r="I145" s="79">
        <v>9</v>
      </c>
      <c r="J145" s="79">
        <v>12</v>
      </c>
      <c r="K145" s="79">
        <v>12</v>
      </c>
      <c r="L145" s="79">
        <v>29</v>
      </c>
    </row>
    <row r="146" spans="1:12" ht="20.100000000000001" customHeight="1">
      <c r="A146" s="70"/>
      <c r="B146" s="72" t="s">
        <v>552</v>
      </c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</row>
    <row r="147" spans="1:12" ht="20.100000000000001" customHeight="1">
      <c r="A147" s="74">
        <v>1</v>
      </c>
      <c r="B147" s="83" t="s">
        <v>557</v>
      </c>
      <c r="C147" s="103">
        <v>22</v>
      </c>
      <c r="D147" s="103">
        <v>1</v>
      </c>
      <c r="E147" s="103">
        <v>1</v>
      </c>
      <c r="F147" s="103">
        <v>2</v>
      </c>
      <c r="G147" s="103">
        <v>1</v>
      </c>
      <c r="H147" s="103">
        <v>1</v>
      </c>
      <c r="I147" s="103">
        <v>10</v>
      </c>
      <c r="J147" s="103">
        <v>10</v>
      </c>
      <c r="K147" s="103">
        <v>9</v>
      </c>
      <c r="L147" s="103">
        <v>54</v>
      </c>
    </row>
    <row r="148" spans="1:12" ht="20.100000000000001" customHeight="1">
      <c r="A148" s="74">
        <v>2</v>
      </c>
      <c r="B148" s="83" t="s">
        <v>560</v>
      </c>
      <c r="C148" s="103">
        <v>24</v>
      </c>
      <c r="D148" s="103">
        <v>1</v>
      </c>
      <c r="E148" s="103">
        <v>1</v>
      </c>
      <c r="F148" s="103">
        <v>2</v>
      </c>
      <c r="G148" s="103">
        <v>1</v>
      </c>
      <c r="H148" s="103">
        <v>1</v>
      </c>
      <c r="I148" s="103">
        <v>11</v>
      </c>
      <c r="J148" s="103">
        <v>12</v>
      </c>
      <c r="K148" s="103">
        <v>15</v>
      </c>
      <c r="L148" s="103">
        <v>43</v>
      </c>
    </row>
    <row r="149" spans="1:12" ht="20.100000000000001" customHeight="1">
      <c r="A149" s="74">
        <v>3</v>
      </c>
      <c r="B149" s="83" t="s">
        <v>558</v>
      </c>
      <c r="C149" s="103">
        <v>23</v>
      </c>
      <c r="D149" s="103">
        <v>1</v>
      </c>
      <c r="E149" s="103">
        <v>1</v>
      </c>
      <c r="F149" s="103">
        <v>2</v>
      </c>
      <c r="G149" s="103">
        <v>1</v>
      </c>
      <c r="H149" s="103">
        <v>1</v>
      </c>
      <c r="I149" s="103">
        <v>9</v>
      </c>
      <c r="J149" s="103">
        <v>10</v>
      </c>
      <c r="K149" s="103">
        <v>15</v>
      </c>
      <c r="L149" s="103">
        <v>20</v>
      </c>
    </row>
    <row r="150" spans="1:12" ht="20.100000000000001" customHeight="1">
      <c r="A150" s="70"/>
      <c r="B150" s="72" t="s">
        <v>576</v>
      </c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</row>
    <row r="151" spans="1:12" ht="20.100000000000001" customHeight="1">
      <c r="A151" s="74">
        <v>1</v>
      </c>
      <c r="B151" s="75" t="s">
        <v>580</v>
      </c>
      <c r="C151" s="103">
        <v>29</v>
      </c>
      <c r="D151" s="103">
        <v>1</v>
      </c>
      <c r="E151" s="103">
        <v>1</v>
      </c>
      <c r="F151" s="103">
        <v>5</v>
      </c>
      <c r="G151" s="103">
        <v>1</v>
      </c>
      <c r="H151" s="103">
        <v>2</v>
      </c>
      <c r="I151" s="103">
        <v>10</v>
      </c>
      <c r="J151" s="103">
        <v>13</v>
      </c>
      <c r="K151" s="103">
        <v>14</v>
      </c>
      <c r="L151" s="103">
        <v>59</v>
      </c>
    </row>
    <row r="152" spans="1:12" ht="20.100000000000001" customHeight="1">
      <c r="A152" s="74">
        <v>2</v>
      </c>
      <c r="B152" s="75" t="s">
        <v>581</v>
      </c>
      <c r="C152" s="103">
        <v>28</v>
      </c>
      <c r="D152" s="103">
        <v>1</v>
      </c>
      <c r="E152" s="103">
        <v>1</v>
      </c>
      <c r="F152" s="103">
        <v>4</v>
      </c>
      <c r="G152" s="103">
        <v>1</v>
      </c>
      <c r="H152" s="103">
        <v>1</v>
      </c>
      <c r="I152" s="103">
        <v>10</v>
      </c>
      <c r="J152" s="103">
        <v>9</v>
      </c>
      <c r="K152" s="103">
        <v>11</v>
      </c>
      <c r="L152" s="103">
        <v>36</v>
      </c>
    </row>
    <row r="153" spans="1:12" ht="20.100000000000001" customHeight="1">
      <c r="A153" s="70"/>
      <c r="B153" s="72" t="s">
        <v>598</v>
      </c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</row>
    <row r="154" spans="1:12" ht="20.100000000000001" customHeight="1">
      <c r="A154" s="74">
        <v>1</v>
      </c>
      <c r="B154" s="85" t="s">
        <v>599</v>
      </c>
      <c r="C154" s="86">
        <v>24</v>
      </c>
      <c r="D154" s="86">
        <v>1</v>
      </c>
      <c r="E154" s="86">
        <v>1</v>
      </c>
      <c r="F154" s="86">
        <v>3</v>
      </c>
      <c r="G154" s="86">
        <v>1</v>
      </c>
      <c r="H154" s="86">
        <v>1</v>
      </c>
      <c r="I154" s="86">
        <v>10</v>
      </c>
      <c r="J154" s="86">
        <v>10</v>
      </c>
      <c r="K154" s="86">
        <v>18</v>
      </c>
      <c r="L154" s="86">
        <v>11</v>
      </c>
    </row>
    <row r="155" spans="1:12" ht="20.100000000000001" customHeight="1">
      <c r="A155" s="74">
        <v>2</v>
      </c>
      <c r="B155" s="85" t="s">
        <v>768</v>
      </c>
      <c r="C155" s="86">
        <v>26</v>
      </c>
      <c r="D155" s="86">
        <v>1</v>
      </c>
      <c r="E155" s="86">
        <v>1</v>
      </c>
      <c r="F155" s="86">
        <v>4</v>
      </c>
      <c r="G155" s="86">
        <v>1</v>
      </c>
      <c r="H155" s="86">
        <v>1</v>
      </c>
      <c r="I155" s="86">
        <v>10</v>
      </c>
      <c r="J155" s="86">
        <v>11</v>
      </c>
      <c r="K155" s="86">
        <v>12</v>
      </c>
      <c r="L155" s="86">
        <v>23</v>
      </c>
    </row>
    <row r="156" spans="1:12" ht="20.100000000000001" customHeight="1">
      <c r="A156" s="74">
        <v>3</v>
      </c>
      <c r="B156" s="85" t="s">
        <v>769</v>
      </c>
      <c r="C156" s="86">
        <v>28</v>
      </c>
      <c r="D156" s="86">
        <v>1</v>
      </c>
      <c r="E156" s="86">
        <v>1</v>
      </c>
      <c r="F156" s="86">
        <v>4</v>
      </c>
      <c r="G156" s="86">
        <v>1</v>
      </c>
      <c r="H156" s="86">
        <v>1</v>
      </c>
      <c r="I156" s="86">
        <v>10</v>
      </c>
      <c r="J156" s="86">
        <v>11</v>
      </c>
      <c r="K156" s="86">
        <v>14</v>
      </c>
      <c r="L156" s="86">
        <v>24</v>
      </c>
    </row>
    <row r="157" spans="1:12" ht="20.100000000000001" customHeight="1">
      <c r="A157" s="74">
        <v>4</v>
      </c>
      <c r="B157" s="85" t="s">
        <v>616</v>
      </c>
      <c r="C157" s="86">
        <v>21</v>
      </c>
      <c r="D157" s="86">
        <v>1</v>
      </c>
      <c r="E157" s="86">
        <v>1</v>
      </c>
      <c r="F157" s="86">
        <v>3</v>
      </c>
      <c r="G157" s="86">
        <v>1</v>
      </c>
      <c r="H157" s="86">
        <v>1</v>
      </c>
      <c r="I157" s="86">
        <v>9</v>
      </c>
      <c r="J157" s="86">
        <v>9</v>
      </c>
      <c r="K157" s="86">
        <v>17</v>
      </c>
      <c r="L157" s="86">
        <v>20</v>
      </c>
    </row>
    <row r="158" spans="1:12" ht="20.100000000000001" customHeight="1">
      <c r="A158" s="74">
        <v>5</v>
      </c>
      <c r="B158" s="85" t="s">
        <v>600</v>
      </c>
      <c r="C158" s="86">
        <v>18</v>
      </c>
      <c r="D158" s="86">
        <v>1</v>
      </c>
      <c r="E158" s="86">
        <v>1</v>
      </c>
      <c r="F158" s="86">
        <v>4</v>
      </c>
      <c r="G158" s="86">
        <v>1</v>
      </c>
      <c r="H158" s="86">
        <v>1</v>
      </c>
      <c r="I158" s="86">
        <v>10</v>
      </c>
      <c r="J158" s="86">
        <v>9</v>
      </c>
      <c r="K158" s="86">
        <v>16</v>
      </c>
      <c r="L158" s="86">
        <v>6</v>
      </c>
    </row>
    <row r="159" spans="1:12" ht="20.100000000000001" customHeight="1">
      <c r="A159" s="70"/>
      <c r="B159" s="72" t="s">
        <v>620</v>
      </c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</row>
    <row r="160" spans="1:12" ht="20.100000000000001" customHeight="1">
      <c r="A160" s="74">
        <v>1</v>
      </c>
      <c r="B160" s="75" t="s">
        <v>621</v>
      </c>
      <c r="C160" s="74">
        <v>24</v>
      </c>
      <c r="D160" s="74">
        <v>1</v>
      </c>
      <c r="E160" s="74">
        <v>1</v>
      </c>
      <c r="F160" s="74">
        <v>3</v>
      </c>
      <c r="G160" s="74">
        <v>1</v>
      </c>
      <c r="H160" s="74">
        <v>0</v>
      </c>
      <c r="I160" s="74">
        <v>9</v>
      </c>
      <c r="J160" s="74">
        <v>12</v>
      </c>
      <c r="K160" s="74">
        <v>16</v>
      </c>
      <c r="L160" s="74">
        <v>31</v>
      </c>
    </row>
    <row r="161" spans="1:12" ht="20.100000000000001" customHeight="1">
      <c r="A161" s="74">
        <v>2</v>
      </c>
      <c r="B161" s="75" t="s">
        <v>622</v>
      </c>
      <c r="C161" s="74">
        <v>26</v>
      </c>
      <c r="D161" s="74">
        <v>1</v>
      </c>
      <c r="E161" s="74">
        <v>1</v>
      </c>
      <c r="F161" s="74">
        <v>4</v>
      </c>
      <c r="G161" s="74">
        <v>1</v>
      </c>
      <c r="H161" s="74">
        <v>1</v>
      </c>
      <c r="I161" s="74">
        <v>9</v>
      </c>
      <c r="J161" s="74">
        <v>9</v>
      </c>
      <c r="K161" s="74">
        <v>16</v>
      </c>
      <c r="L161" s="74">
        <v>51</v>
      </c>
    </row>
    <row r="162" spans="1:12" ht="20.100000000000001" customHeight="1">
      <c r="A162" s="74">
        <v>3</v>
      </c>
      <c r="B162" s="75" t="s">
        <v>624</v>
      </c>
      <c r="C162" s="86">
        <v>24</v>
      </c>
      <c r="D162" s="86">
        <v>1</v>
      </c>
      <c r="E162" s="86">
        <v>1</v>
      </c>
      <c r="F162" s="86">
        <v>3</v>
      </c>
      <c r="G162" s="86">
        <v>1</v>
      </c>
      <c r="H162" s="86">
        <v>1</v>
      </c>
      <c r="I162" s="86">
        <v>10</v>
      </c>
      <c r="J162" s="86">
        <v>8</v>
      </c>
      <c r="K162" s="86">
        <v>17</v>
      </c>
      <c r="L162" s="86">
        <v>23</v>
      </c>
    </row>
    <row r="163" spans="1:12" ht="20.100000000000001" customHeight="1">
      <c r="A163" s="74">
        <v>4</v>
      </c>
      <c r="B163" s="75" t="s">
        <v>625</v>
      </c>
      <c r="C163" s="86">
        <v>26</v>
      </c>
      <c r="D163" s="86">
        <v>1</v>
      </c>
      <c r="E163" s="86">
        <v>1</v>
      </c>
      <c r="F163" s="86">
        <v>4</v>
      </c>
      <c r="G163" s="86">
        <v>1</v>
      </c>
      <c r="H163" s="86">
        <v>1</v>
      </c>
      <c r="I163" s="86">
        <v>8</v>
      </c>
      <c r="J163" s="86">
        <v>10</v>
      </c>
      <c r="K163" s="86">
        <v>16</v>
      </c>
      <c r="L163" s="86">
        <v>62</v>
      </c>
    </row>
    <row r="164" spans="1:12" ht="20.100000000000001" customHeight="1">
      <c r="A164" s="74">
        <v>5</v>
      </c>
      <c r="B164" s="75" t="s">
        <v>627</v>
      </c>
      <c r="C164" s="86">
        <v>22</v>
      </c>
      <c r="D164" s="86">
        <v>0</v>
      </c>
      <c r="E164" s="86">
        <v>1</v>
      </c>
      <c r="F164" s="86">
        <v>2</v>
      </c>
      <c r="G164" s="86">
        <v>1</v>
      </c>
      <c r="H164" s="86">
        <v>1</v>
      </c>
      <c r="I164" s="86">
        <v>9</v>
      </c>
      <c r="J164" s="86">
        <v>8</v>
      </c>
      <c r="K164" s="86">
        <v>10</v>
      </c>
      <c r="L164" s="86">
        <v>25</v>
      </c>
    </row>
    <row r="165" spans="1:12" ht="20.100000000000001" customHeight="1">
      <c r="A165" s="74">
        <v>6</v>
      </c>
      <c r="B165" s="75" t="s">
        <v>629</v>
      </c>
      <c r="C165" s="86">
        <v>26</v>
      </c>
      <c r="D165" s="86">
        <v>1</v>
      </c>
      <c r="E165" s="86">
        <v>1</v>
      </c>
      <c r="F165" s="86">
        <v>4</v>
      </c>
      <c r="G165" s="86">
        <v>1</v>
      </c>
      <c r="H165" s="86">
        <v>1</v>
      </c>
      <c r="I165" s="86">
        <v>9</v>
      </c>
      <c r="J165" s="86">
        <v>9</v>
      </c>
      <c r="K165" s="86">
        <v>14</v>
      </c>
      <c r="L165" s="86">
        <v>40</v>
      </c>
    </row>
    <row r="166" spans="1:12" ht="20.100000000000001" customHeight="1">
      <c r="A166" s="70"/>
      <c r="B166" s="72" t="s">
        <v>650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</row>
    <row r="167" spans="1:12" ht="20.100000000000001" customHeight="1">
      <c r="A167" s="74">
        <v>1</v>
      </c>
      <c r="B167" s="75" t="s">
        <v>657</v>
      </c>
      <c r="C167" s="107">
        <v>25</v>
      </c>
      <c r="D167" s="107">
        <v>1</v>
      </c>
      <c r="E167" s="107">
        <v>1</v>
      </c>
      <c r="F167" s="107">
        <v>4</v>
      </c>
      <c r="G167" s="107">
        <v>1</v>
      </c>
      <c r="H167" s="107">
        <v>1</v>
      </c>
      <c r="I167" s="107">
        <v>10</v>
      </c>
      <c r="J167" s="107">
        <v>11</v>
      </c>
      <c r="K167" s="107">
        <v>14</v>
      </c>
      <c r="L167" s="107">
        <v>72</v>
      </c>
    </row>
    <row r="168" spans="1:12" ht="20.100000000000001" customHeight="1">
      <c r="A168" s="74">
        <v>2</v>
      </c>
      <c r="B168" s="75" t="s">
        <v>658</v>
      </c>
      <c r="C168" s="108">
        <v>25</v>
      </c>
      <c r="D168" s="108">
        <v>1</v>
      </c>
      <c r="E168" s="108">
        <v>1</v>
      </c>
      <c r="F168" s="108">
        <v>4</v>
      </c>
      <c r="G168" s="107">
        <v>1</v>
      </c>
      <c r="H168" s="107">
        <v>1</v>
      </c>
      <c r="I168" s="108">
        <v>10</v>
      </c>
      <c r="J168" s="108">
        <v>12</v>
      </c>
      <c r="K168" s="108">
        <v>9</v>
      </c>
      <c r="L168" s="108">
        <v>44</v>
      </c>
    </row>
    <row r="169" spans="1:12" ht="20.100000000000001" customHeight="1">
      <c r="A169" s="74">
        <v>3</v>
      </c>
      <c r="B169" s="75" t="s">
        <v>430</v>
      </c>
      <c r="C169" s="108">
        <v>22</v>
      </c>
      <c r="D169" s="108">
        <v>0</v>
      </c>
      <c r="E169" s="108">
        <v>1</v>
      </c>
      <c r="F169" s="108">
        <v>4</v>
      </c>
      <c r="G169" s="107">
        <v>1</v>
      </c>
      <c r="H169" s="107">
        <v>1</v>
      </c>
      <c r="I169" s="108">
        <v>10</v>
      </c>
      <c r="J169" s="108">
        <v>11</v>
      </c>
      <c r="K169" s="108">
        <v>15</v>
      </c>
      <c r="L169" s="108">
        <v>38</v>
      </c>
    </row>
    <row r="170" spans="1:12" ht="20.100000000000001" customHeight="1">
      <c r="A170" s="74">
        <v>4</v>
      </c>
      <c r="B170" s="75" t="s">
        <v>660</v>
      </c>
      <c r="C170" s="108">
        <v>21</v>
      </c>
      <c r="D170" s="108">
        <v>1</v>
      </c>
      <c r="E170" s="108">
        <v>1</v>
      </c>
      <c r="F170" s="108">
        <v>4</v>
      </c>
      <c r="G170" s="107">
        <v>1</v>
      </c>
      <c r="H170" s="107">
        <v>1</v>
      </c>
      <c r="I170" s="108">
        <v>10</v>
      </c>
      <c r="J170" s="108">
        <v>9</v>
      </c>
      <c r="K170" s="108">
        <v>16</v>
      </c>
      <c r="L170" s="108">
        <v>29</v>
      </c>
    </row>
    <row r="171" spans="1:12" ht="20.100000000000001" customHeight="1">
      <c r="A171" s="74">
        <v>5</v>
      </c>
      <c r="B171" s="75" t="s">
        <v>661</v>
      </c>
      <c r="C171" s="108">
        <v>21</v>
      </c>
      <c r="D171" s="108">
        <v>1</v>
      </c>
      <c r="E171" s="108">
        <v>1</v>
      </c>
      <c r="F171" s="108">
        <v>4</v>
      </c>
      <c r="G171" s="107">
        <v>1</v>
      </c>
      <c r="H171" s="107">
        <v>1</v>
      </c>
      <c r="I171" s="108">
        <v>10</v>
      </c>
      <c r="J171" s="108">
        <v>10</v>
      </c>
      <c r="K171" s="108">
        <v>6</v>
      </c>
      <c r="L171" s="108">
        <v>42</v>
      </c>
    </row>
    <row r="172" spans="1:12" ht="20.100000000000001" customHeight="1">
      <c r="A172" s="74">
        <v>6</v>
      </c>
      <c r="B172" s="75" t="s">
        <v>663</v>
      </c>
      <c r="C172" s="108">
        <v>23</v>
      </c>
      <c r="D172" s="108">
        <v>1</v>
      </c>
      <c r="E172" s="108">
        <v>1</v>
      </c>
      <c r="F172" s="108">
        <v>4</v>
      </c>
      <c r="G172" s="107">
        <v>1</v>
      </c>
      <c r="H172" s="107">
        <v>1</v>
      </c>
      <c r="I172" s="108">
        <v>10</v>
      </c>
      <c r="J172" s="108">
        <v>11</v>
      </c>
      <c r="K172" s="108">
        <v>14</v>
      </c>
      <c r="L172" s="108">
        <v>41</v>
      </c>
    </row>
    <row r="173" spans="1:12" ht="20.100000000000001" customHeight="1">
      <c r="A173" s="70"/>
      <c r="B173" s="72" t="s">
        <v>666</v>
      </c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1:12" ht="20.100000000000001" customHeight="1">
      <c r="A174" s="74">
        <v>1</v>
      </c>
      <c r="B174" s="75" t="s">
        <v>667</v>
      </c>
      <c r="C174" s="79">
        <v>24</v>
      </c>
      <c r="D174" s="79">
        <v>1</v>
      </c>
      <c r="E174" s="79">
        <v>1</v>
      </c>
      <c r="F174" s="79">
        <v>4</v>
      </c>
      <c r="G174" s="79">
        <v>1</v>
      </c>
      <c r="H174" s="79">
        <v>1</v>
      </c>
      <c r="I174" s="79">
        <v>10</v>
      </c>
      <c r="J174" s="79">
        <v>12</v>
      </c>
      <c r="K174" s="79">
        <v>11</v>
      </c>
      <c r="L174" s="79">
        <v>30</v>
      </c>
    </row>
    <row r="175" spans="1:12" ht="20.100000000000001" customHeight="1">
      <c r="A175" s="74">
        <v>2</v>
      </c>
      <c r="B175" s="75" t="s">
        <v>668</v>
      </c>
      <c r="C175" s="79">
        <v>25</v>
      </c>
      <c r="D175" s="79">
        <v>1</v>
      </c>
      <c r="E175" s="79">
        <v>1</v>
      </c>
      <c r="F175" s="79">
        <v>4</v>
      </c>
      <c r="G175" s="79">
        <v>1</v>
      </c>
      <c r="H175" s="79">
        <v>1</v>
      </c>
      <c r="I175" s="79">
        <v>10</v>
      </c>
      <c r="J175" s="79">
        <v>13</v>
      </c>
      <c r="K175" s="79">
        <v>13</v>
      </c>
      <c r="L175" s="79">
        <v>45</v>
      </c>
    </row>
    <row r="176" spans="1:12" ht="20.100000000000001" customHeight="1">
      <c r="A176" s="74">
        <v>3</v>
      </c>
      <c r="B176" s="75" t="s">
        <v>672</v>
      </c>
      <c r="C176" s="79">
        <v>27</v>
      </c>
      <c r="D176" s="79">
        <v>1</v>
      </c>
      <c r="E176" s="79">
        <v>1</v>
      </c>
      <c r="F176" s="79">
        <v>3</v>
      </c>
      <c r="G176" s="79">
        <v>1</v>
      </c>
      <c r="H176" s="79">
        <v>0</v>
      </c>
      <c r="I176" s="79">
        <v>9</v>
      </c>
      <c r="J176" s="79">
        <v>12</v>
      </c>
      <c r="K176" s="79">
        <v>15</v>
      </c>
      <c r="L176" s="79">
        <v>52</v>
      </c>
    </row>
    <row r="177" spans="1:12" ht="20.100000000000001" customHeight="1">
      <c r="A177" s="74">
        <v>4</v>
      </c>
      <c r="B177" s="75" t="s">
        <v>673</v>
      </c>
      <c r="C177" s="79">
        <v>23</v>
      </c>
      <c r="D177" s="79">
        <v>1</v>
      </c>
      <c r="E177" s="79">
        <v>1</v>
      </c>
      <c r="F177" s="79">
        <v>4</v>
      </c>
      <c r="G177" s="79">
        <v>1</v>
      </c>
      <c r="H177" s="79">
        <v>1</v>
      </c>
      <c r="I177" s="79">
        <v>9</v>
      </c>
      <c r="J177" s="79">
        <v>10</v>
      </c>
      <c r="K177" s="79">
        <v>10</v>
      </c>
      <c r="L177" s="79">
        <v>20</v>
      </c>
    </row>
    <row r="178" spans="1:12" ht="20.100000000000001" customHeight="1">
      <c r="A178" s="70"/>
      <c r="B178" s="72" t="s">
        <v>683</v>
      </c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</row>
    <row r="179" spans="1:12" ht="20.100000000000001" customHeight="1">
      <c r="A179" s="74">
        <v>1</v>
      </c>
      <c r="B179" s="85" t="s">
        <v>782</v>
      </c>
      <c r="C179" s="86">
        <v>25</v>
      </c>
      <c r="D179" s="86">
        <v>1</v>
      </c>
      <c r="E179" s="86">
        <v>1</v>
      </c>
      <c r="F179" s="86">
        <v>4</v>
      </c>
      <c r="G179" s="86">
        <v>1</v>
      </c>
      <c r="H179" s="86">
        <v>1</v>
      </c>
      <c r="I179" s="86">
        <v>10</v>
      </c>
      <c r="J179" s="86">
        <v>13</v>
      </c>
      <c r="K179" s="86">
        <v>16</v>
      </c>
      <c r="L179" s="86">
        <v>30</v>
      </c>
    </row>
    <row r="180" spans="1:12" ht="20.100000000000001" customHeight="1">
      <c r="A180" s="74">
        <v>2</v>
      </c>
      <c r="B180" s="85" t="s">
        <v>684</v>
      </c>
      <c r="C180" s="86">
        <v>19</v>
      </c>
      <c r="D180" s="86">
        <v>0</v>
      </c>
      <c r="E180" s="86">
        <v>1</v>
      </c>
      <c r="F180" s="86">
        <v>4</v>
      </c>
      <c r="G180" s="86">
        <v>1</v>
      </c>
      <c r="H180" s="86">
        <v>1</v>
      </c>
      <c r="I180" s="86">
        <v>8</v>
      </c>
      <c r="J180" s="86">
        <v>13</v>
      </c>
      <c r="K180" s="86">
        <v>13</v>
      </c>
      <c r="L180" s="86">
        <v>20</v>
      </c>
    </row>
  </sheetData>
  <mergeCells count="20">
    <mergeCell ref="K6:K9"/>
    <mergeCell ref="L6:L9"/>
    <mergeCell ref="C8:C9"/>
    <mergeCell ref="D8:D9"/>
    <mergeCell ref="E8:E9"/>
    <mergeCell ref="F8:F9"/>
    <mergeCell ref="G8:G9"/>
    <mergeCell ref="H8:H9"/>
    <mergeCell ref="I8:I9"/>
    <mergeCell ref="J8:J9"/>
    <mergeCell ref="K1:L1"/>
    <mergeCell ref="A2:L2"/>
    <mergeCell ref="A3:L3"/>
    <mergeCell ref="A4:L4"/>
    <mergeCell ref="A5:L5"/>
    <mergeCell ref="A6:A9"/>
    <mergeCell ref="B6:B9"/>
    <mergeCell ref="C6:E7"/>
    <mergeCell ref="F6:H7"/>
    <mergeCell ref="I6:J7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52F9-3007-4A41-B298-DF3D7114D7F0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C4BF-2DE5-4757-BC55-41017FF9B91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9968-9746-4FEC-A603-3E277FE406B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D719-AF30-4BF9-81A1-CAA14284282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0CD0-94F5-4126-9850-9292BB9E2CA1}">
  <sheetPr>
    <pageSetUpPr fitToPage="1"/>
  </sheetPr>
  <dimension ref="A1:K165"/>
  <sheetViews>
    <sheetView tabSelected="1" zoomScale="85" zoomScaleNormal="85" workbookViewId="0">
      <pane xSplit="4" ySplit="8" topLeftCell="E75" activePane="bottomRight" state="frozen"/>
      <selection pane="topRight" activeCell="E1" sqref="E1"/>
      <selection pane="bottomLeft" activeCell="A11" sqref="A11"/>
      <selection pane="bottomRight" activeCell="X84" sqref="X84"/>
    </sheetView>
  </sheetViews>
  <sheetFormatPr defaultColWidth="4.85546875" defaultRowHeight="12"/>
  <cols>
    <col min="1" max="1" width="6.5703125" style="132" customWidth="1"/>
    <col min="2" max="2" width="22.42578125" style="133" customWidth="1"/>
    <col min="3" max="3" width="32" style="129" customWidth="1"/>
    <col min="4" max="4" width="12.5703125" style="133" customWidth="1"/>
    <col min="5" max="5" width="15.85546875" style="171" customWidth="1"/>
    <col min="6" max="6" width="11.42578125" style="171" customWidth="1"/>
    <col min="7" max="7" width="14.5703125" style="171" customWidth="1"/>
    <col min="8" max="8" width="10.7109375" style="171" customWidth="1"/>
    <col min="9" max="9" width="11.85546875" style="134" customWidth="1"/>
    <col min="10" max="10" width="10.5703125" style="129" customWidth="1"/>
    <col min="11" max="11" width="15.140625" style="129" customWidth="1"/>
    <col min="12" max="14" width="7.28515625" style="129" customWidth="1"/>
    <col min="15" max="145" width="9.140625" style="129" customWidth="1"/>
    <col min="146" max="216" width="10.28515625" style="129" customWidth="1"/>
    <col min="217" max="16384" width="4.85546875" style="129"/>
  </cols>
  <sheetData>
    <row r="1" spans="1:11" s="151" customFormat="1" ht="18.75">
      <c r="A1" s="216" t="s">
        <v>1146</v>
      </c>
      <c r="B1" s="217"/>
      <c r="D1" s="150"/>
      <c r="E1" s="216"/>
      <c r="F1" s="217"/>
      <c r="G1" s="217"/>
      <c r="H1" s="217"/>
      <c r="I1" s="217"/>
      <c r="J1" s="217"/>
      <c r="K1" s="217"/>
    </row>
    <row r="2" spans="1:11" s="151" customFormat="1" ht="18.75">
      <c r="A2" s="216"/>
      <c r="B2" s="217"/>
      <c r="D2" s="150"/>
      <c r="E2" s="216"/>
      <c r="F2" s="217"/>
      <c r="G2" s="217"/>
      <c r="H2" s="217"/>
      <c r="I2" s="217"/>
      <c r="J2" s="217"/>
      <c r="K2" s="217"/>
    </row>
    <row r="3" spans="1:11" s="151" customFormat="1" ht="18.75">
      <c r="A3" s="152"/>
      <c r="B3" s="153"/>
      <c r="C3" s="218" t="s">
        <v>1145</v>
      </c>
      <c r="D3" s="218"/>
      <c r="E3" s="218"/>
      <c r="F3" s="218"/>
      <c r="G3" s="218"/>
      <c r="H3" s="218"/>
      <c r="I3" s="153"/>
      <c r="J3" s="153"/>
      <c r="K3" s="153"/>
    </row>
    <row r="4" spans="1:11" s="151" customFormat="1" ht="18.75">
      <c r="A4" s="207" t="s">
        <v>929</v>
      </c>
      <c r="B4" s="207"/>
      <c r="C4" s="219"/>
      <c r="D4" s="219"/>
      <c r="E4" s="219"/>
      <c r="F4" s="219"/>
      <c r="G4" s="219"/>
      <c r="H4" s="219"/>
      <c r="I4" s="219"/>
      <c r="J4" s="219"/>
      <c r="K4" s="219"/>
    </row>
    <row r="5" spans="1:11" s="151" customFormat="1" ht="18.75">
      <c r="A5" s="212" t="s">
        <v>1147</v>
      </c>
      <c r="B5" s="212"/>
      <c r="C5" s="220"/>
      <c r="D5" s="220"/>
      <c r="E5" s="220"/>
      <c r="F5" s="220"/>
      <c r="G5" s="220"/>
      <c r="H5" s="220"/>
      <c r="I5" s="220"/>
      <c r="J5" s="220"/>
      <c r="K5" s="220"/>
    </row>
    <row r="6" spans="1:11" ht="12.75" customHeight="1"/>
    <row r="7" spans="1:11" s="130" customFormat="1" ht="38.25" customHeight="1">
      <c r="A7" s="221" t="s">
        <v>891</v>
      </c>
      <c r="B7" s="221" t="s">
        <v>924</v>
      </c>
      <c r="C7" s="221" t="s">
        <v>925</v>
      </c>
      <c r="D7" s="221" t="s">
        <v>926</v>
      </c>
      <c r="E7" s="224" t="s">
        <v>928</v>
      </c>
      <c r="F7" s="225"/>
      <c r="G7" s="224" t="s">
        <v>927</v>
      </c>
      <c r="H7" s="224"/>
      <c r="I7" s="223" t="s">
        <v>892</v>
      </c>
      <c r="J7" s="223" t="s">
        <v>893</v>
      </c>
      <c r="K7" s="223" t="s">
        <v>894</v>
      </c>
    </row>
    <row r="8" spans="1:11" s="130" customFormat="1" ht="41.25" customHeight="1">
      <c r="A8" s="222"/>
      <c r="B8" s="222"/>
      <c r="C8" s="221"/>
      <c r="D8" s="222"/>
      <c r="E8" s="145" t="s">
        <v>848</v>
      </c>
      <c r="F8" s="145" t="s">
        <v>1002</v>
      </c>
      <c r="G8" s="135" t="s">
        <v>851</v>
      </c>
      <c r="H8" s="145" t="s">
        <v>1002</v>
      </c>
      <c r="I8" s="223"/>
      <c r="J8" s="223"/>
      <c r="K8" s="223"/>
    </row>
    <row r="9" spans="1:11" s="197" customFormat="1" ht="18.75" customHeight="1">
      <c r="A9" s="136">
        <v>1</v>
      </c>
      <c r="B9" s="136">
        <v>2</v>
      </c>
      <c r="C9" s="136">
        <v>3</v>
      </c>
      <c r="D9" s="136">
        <v>4</v>
      </c>
      <c r="E9" s="136">
        <v>5</v>
      </c>
      <c r="F9" s="136">
        <v>6</v>
      </c>
      <c r="G9" s="136">
        <v>7</v>
      </c>
      <c r="H9" s="136">
        <v>8</v>
      </c>
      <c r="I9" s="136">
        <v>9</v>
      </c>
      <c r="J9" s="136">
        <v>10</v>
      </c>
      <c r="K9" s="136">
        <v>11</v>
      </c>
    </row>
    <row r="10" spans="1:11" s="155" customFormat="1" ht="22.9" customHeight="1">
      <c r="A10" s="156" t="s">
        <v>931</v>
      </c>
      <c r="B10" s="156" t="s">
        <v>932</v>
      </c>
      <c r="C10" s="156">
        <f>SUM(B11,B17,B24,B32,B40,B48,B53,B59,B65,B69,B74)</f>
        <v>57</v>
      </c>
      <c r="D10" s="156">
        <f>SUM(D11,D17,D24,D32,D40,D48,D53,D59,D65,D69,D74)</f>
        <v>97</v>
      </c>
      <c r="E10" s="173"/>
      <c r="F10" s="174"/>
      <c r="G10" s="173"/>
      <c r="H10" s="174"/>
      <c r="I10" s="156"/>
      <c r="J10" s="156"/>
      <c r="K10" s="156"/>
    </row>
    <row r="11" spans="1:11" s="157" customFormat="1" ht="24.75" customHeight="1">
      <c r="A11" s="162" t="s">
        <v>25</v>
      </c>
      <c r="B11" s="162">
        <v>5</v>
      </c>
      <c r="C11" s="163" t="s">
        <v>933</v>
      </c>
      <c r="D11" s="162">
        <f>SUM(D12:D16)</f>
        <v>11</v>
      </c>
      <c r="E11" s="175"/>
      <c r="F11" s="176"/>
      <c r="G11" s="175"/>
      <c r="H11" s="176"/>
      <c r="I11" s="162"/>
      <c r="J11" s="162"/>
      <c r="K11" s="162"/>
    </row>
    <row r="12" spans="1:11" s="56" customFormat="1" ht="55.15" customHeight="1">
      <c r="A12" s="164">
        <v>1</v>
      </c>
      <c r="B12" s="161" t="s">
        <v>934</v>
      </c>
      <c r="C12" s="161" t="s">
        <v>1005</v>
      </c>
      <c r="D12" s="164">
        <v>3</v>
      </c>
      <c r="E12" s="177">
        <v>21.78</v>
      </c>
      <c r="F12" s="178">
        <v>396</v>
      </c>
      <c r="G12" s="179">
        <v>129326</v>
      </c>
      <c r="H12" s="178">
        <v>616</v>
      </c>
      <c r="I12" s="164"/>
      <c r="J12" s="164"/>
      <c r="K12" s="164"/>
    </row>
    <row r="13" spans="1:11" s="56" customFormat="1" ht="49.5">
      <c r="A13" s="164">
        <v>2</v>
      </c>
      <c r="B13" s="161" t="s">
        <v>935</v>
      </c>
      <c r="C13" s="165" t="s">
        <v>1006</v>
      </c>
      <c r="D13" s="164">
        <v>3</v>
      </c>
      <c r="E13" s="177">
        <v>81.97</v>
      </c>
      <c r="F13" s="178">
        <v>1490</v>
      </c>
      <c r="G13" s="179">
        <v>47067</v>
      </c>
      <c r="H13" s="178">
        <v>224</v>
      </c>
      <c r="I13" s="164"/>
      <c r="J13" s="164"/>
      <c r="K13" s="164"/>
    </row>
    <row r="14" spans="1:11" s="56" customFormat="1" ht="33">
      <c r="A14" s="164">
        <v>3</v>
      </c>
      <c r="B14" s="161" t="s">
        <v>936</v>
      </c>
      <c r="C14" s="161" t="s">
        <v>1117</v>
      </c>
      <c r="D14" s="164">
        <v>1</v>
      </c>
      <c r="E14" s="177">
        <v>118.63</v>
      </c>
      <c r="F14" s="178">
        <v>2157</v>
      </c>
      <c r="G14" s="179">
        <v>24859</v>
      </c>
      <c r="H14" s="178">
        <v>118</v>
      </c>
      <c r="I14" s="164"/>
      <c r="J14" s="164"/>
      <c r="K14" s="164"/>
    </row>
    <row r="15" spans="1:11" s="56" customFormat="1" ht="66">
      <c r="A15" s="164">
        <v>4</v>
      </c>
      <c r="B15" s="161" t="s">
        <v>937</v>
      </c>
      <c r="C15" s="161" t="s">
        <v>1143</v>
      </c>
      <c r="D15" s="164">
        <v>3</v>
      </c>
      <c r="E15" s="177">
        <v>36.36</v>
      </c>
      <c r="F15" s="178">
        <v>661</v>
      </c>
      <c r="G15" s="179">
        <v>73296</v>
      </c>
      <c r="H15" s="178">
        <v>349</v>
      </c>
      <c r="I15" s="164"/>
      <c r="J15" s="164"/>
      <c r="K15" s="164"/>
    </row>
    <row r="16" spans="1:11" s="56" customFormat="1" ht="40.5" customHeight="1">
      <c r="A16" s="164">
        <v>5</v>
      </c>
      <c r="B16" s="161" t="s">
        <v>938</v>
      </c>
      <c r="C16" s="161" t="s">
        <v>1118</v>
      </c>
      <c r="D16" s="164">
        <v>1</v>
      </c>
      <c r="E16" s="177">
        <v>23.7</v>
      </c>
      <c r="F16" s="178">
        <v>431</v>
      </c>
      <c r="G16" s="179">
        <v>45746</v>
      </c>
      <c r="H16" s="178">
        <v>218</v>
      </c>
      <c r="I16" s="164"/>
      <c r="J16" s="164"/>
      <c r="K16" s="164"/>
    </row>
    <row r="17" spans="1:11" s="157" customFormat="1" ht="24" customHeight="1">
      <c r="A17" s="162" t="s">
        <v>67</v>
      </c>
      <c r="B17" s="162">
        <v>6</v>
      </c>
      <c r="C17" s="163" t="s">
        <v>939</v>
      </c>
      <c r="D17" s="162">
        <f>SUM(D18:D23)</f>
        <v>9</v>
      </c>
      <c r="E17" s="175"/>
      <c r="F17" s="176"/>
      <c r="G17" s="175"/>
      <c r="H17" s="176"/>
      <c r="I17" s="162"/>
      <c r="J17" s="162"/>
      <c r="K17" s="162"/>
    </row>
    <row r="18" spans="1:11" s="56" customFormat="1" ht="49.5">
      <c r="A18" s="164">
        <v>1</v>
      </c>
      <c r="B18" s="165" t="s">
        <v>941</v>
      </c>
      <c r="C18" s="165" t="s">
        <v>1008</v>
      </c>
      <c r="D18" s="164">
        <v>2</v>
      </c>
      <c r="E18" s="177">
        <v>25.16</v>
      </c>
      <c r="F18" s="178">
        <v>457</v>
      </c>
      <c r="G18" s="179">
        <v>42768</v>
      </c>
      <c r="H18" s="178">
        <v>204</v>
      </c>
      <c r="I18" s="164"/>
      <c r="J18" s="164"/>
      <c r="K18" s="164"/>
    </row>
    <row r="19" spans="1:11" s="56" customFormat="1" ht="37.5" customHeight="1">
      <c r="A19" s="164">
        <v>2</v>
      </c>
      <c r="B19" s="165" t="s">
        <v>942</v>
      </c>
      <c r="C19" s="165" t="s">
        <v>1009</v>
      </c>
      <c r="D19" s="164">
        <v>2</v>
      </c>
      <c r="E19" s="177">
        <v>34.619999999999997</v>
      </c>
      <c r="F19" s="178">
        <v>629</v>
      </c>
      <c r="G19" s="179">
        <v>49408</v>
      </c>
      <c r="H19" s="178">
        <v>235</v>
      </c>
      <c r="I19" s="164"/>
      <c r="J19" s="164"/>
      <c r="K19" s="164"/>
    </row>
    <row r="20" spans="1:11" s="56" customFormat="1" ht="35.25" customHeight="1">
      <c r="A20" s="164">
        <v>3</v>
      </c>
      <c r="B20" s="165" t="s">
        <v>943</v>
      </c>
      <c r="C20" s="165" t="s">
        <v>1010</v>
      </c>
      <c r="D20" s="164">
        <v>1</v>
      </c>
      <c r="E20" s="177">
        <v>17.21</v>
      </c>
      <c r="F20" s="178">
        <v>313</v>
      </c>
      <c r="G20" s="179">
        <v>26443</v>
      </c>
      <c r="H20" s="178">
        <v>126</v>
      </c>
      <c r="I20" s="164"/>
      <c r="J20" s="164"/>
      <c r="K20" s="164"/>
    </row>
    <row r="21" spans="1:11" s="56" customFormat="1" ht="35.25" customHeight="1">
      <c r="A21" s="164">
        <v>4</v>
      </c>
      <c r="B21" s="165" t="s">
        <v>944</v>
      </c>
      <c r="C21" s="165" t="s">
        <v>1011</v>
      </c>
      <c r="D21" s="164">
        <v>1</v>
      </c>
      <c r="E21" s="180">
        <v>60.05</v>
      </c>
      <c r="F21" s="181">
        <v>1092</v>
      </c>
      <c r="G21" s="182">
        <v>31651</v>
      </c>
      <c r="H21" s="181">
        <v>151</v>
      </c>
      <c r="I21" s="166"/>
      <c r="J21" s="167"/>
      <c r="K21" s="164"/>
    </row>
    <row r="22" spans="1:11" s="56" customFormat="1" ht="33">
      <c r="A22" s="164">
        <v>5</v>
      </c>
      <c r="B22" s="165" t="s">
        <v>945</v>
      </c>
      <c r="C22" s="165" t="s">
        <v>1012</v>
      </c>
      <c r="D22" s="164">
        <v>2</v>
      </c>
      <c r="E22" s="177">
        <v>31.95</v>
      </c>
      <c r="F22" s="178">
        <v>581</v>
      </c>
      <c r="G22" s="179">
        <v>38484</v>
      </c>
      <c r="H22" s="178">
        <v>183</v>
      </c>
      <c r="I22" s="164"/>
      <c r="J22" s="164"/>
      <c r="K22" s="164"/>
    </row>
    <row r="23" spans="1:11" s="56" customFormat="1" ht="33">
      <c r="A23" s="164">
        <v>6</v>
      </c>
      <c r="B23" s="165" t="s">
        <v>940</v>
      </c>
      <c r="C23" s="165" t="s">
        <v>1007</v>
      </c>
      <c r="D23" s="164">
        <v>1</v>
      </c>
      <c r="E23" s="177">
        <v>75.5</v>
      </c>
      <c r="F23" s="178">
        <v>252</v>
      </c>
      <c r="G23" s="179">
        <v>20178</v>
      </c>
      <c r="H23" s="178">
        <v>126</v>
      </c>
      <c r="I23" s="164"/>
      <c r="J23" s="164"/>
      <c r="K23" s="164"/>
    </row>
    <row r="24" spans="1:11" s="157" customFormat="1" ht="22.5" customHeight="1">
      <c r="A24" s="162" t="s">
        <v>80</v>
      </c>
      <c r="B24" s="162">
        <v>7</v>
      </c>
      <c r="C24" s="163" t="s">
        <v>946</v>
      </c>
      <c r="D24" s="162">
        <f>SUM(D25:D31)</f>
        <v>10</v>
      </c>
      <c r="E24" s="175"/>
      <c r="F24" s="176"/>
      <c r="G24" s="175"/>
      <c r="H24" s="176"/>
      <c r="I24" s="162"/>
      <c r="J24" s="162"/>
      <c r="K24" s="162"/>
    </row>
    <row r="25" spans="1:11" s="56" customFormat="1" ht="33">
      <c r="A25" s="164">
        <v>1</v>
      </c>
      <c r="B25" s="165" t="s">
        <v>947</v>
      </c>
      <c r="C25" s="165" t="s">
        <v>1013</v>
      </c>
      <c r="D25" s="164">
        <v>1</v>
      </c>
      <c r="E25" s="177">
        <v>81.11</v>
      </c>
      <c r="F25" s="178">
        <v>1475</v>
      </c>
      <c r="G25" s="179">
        <v>41435</v>
      </c>
      <c r="H25" s="178">
        <v>197</v>
      </c>
      <c r="I25" s="164"/>
      <c r="J25" s="164"/>
      <c r="K25" s="164"/>
    </row>
    <row r="26" spans="1:11" s="56" customFormat="1" ht="49.5">
      <c r="A26" s="164">
        <v>2</v>
      </c>
      <c r="B26" s="165" t="s">
        <v>948</v>
      </c>
      <c r="C26" s="165" t="s">
        <v>1014</v>
      </c>
      <c r="D26" s="164">
        <v>2</v>
      </c>
      <c r="E26" s="177">
        <v>40.32</v>
      </c>
      <c r="F26" s="178">
        <v>733</v>
      </c>
      <c r="G26" s="179">
        <v>43167</v>
      </c>
      <c r="H26" s="178">
        <v>206</v>
      </c>
      <c r="I26" s="164"/>
      <c r="J26" s="164"/>
      <c r="K26" s="164"/>
    </row>
    <row r="27" spans="1:11" s="56" customFormat="1" ht="35.25" customHeight="1">
      <c r="A27" s="164">
        <v>3</v>
      </c>
      <c r="B27" s="165" t="s">
        <v>949</v>
      </c>
      <c r="C27" s="165" t="s">
        <v>1015</v>
      </c>
      <c r="D27" s="164">
        <v>1</v>
      </c>
      <c r="E27" s="177">
        <v>29.82</v>
      </c>
      <c r="F27" s="178">
        <v>542</v>
      </c>
      <c r="G27" s="179">
        <v>24858</v>
      </c>
      <c r="H27" s="178">
        <v>118</v>
      </c>
      <c r="I27" s="164"/>
      <c r="J27" s="164"/>
      <c r="K27" s="164"/>
    </row>
    <row r="28" spans="1:11" s="56" customFormat="1" ht="36.75" customHeight="1">
      <c r="A28" s="164">
        <v>4</v>
      </c>
      <c r="B28" s="165" t="s">
        <v>950</v>
      </c>
      <c r="C28" s="165" t="s">
        <v>1016</v>
      </c>
      <c r="D28" s="164">
        <v>2</v>
      </c>
      <c r="E28" s="177">
        <v>64.36</v>
      </c>
      <c r="F28" s="178">
        <v>1170</v>
      </c>
      <c r="G28" s="179">
        <v>44634</v>
      </c>
      <c r="H28" s="178">
        <v>213</v>
      </c>
      <c r="I28" s="164"/>
      <c r="J28" s="164"/>
      <c r="K28" s="164"/>
    </row>
    <row r="29" spans="1:11" s="56" customFormat="1" ht="35.25" customHeight="1">
      <c r="A29" s="164">
        <v>5</v>
      </c>
      <c r="B29" s="165" t="s">
        <v>951</v>
      </c>
      <c r="C29" s="165" t="s">
        <v>1017</v>
      </c>
      <c r="D29" s="164">
        <v>1</v>
      </c>
      <c r="E29" s="177">
        <v>78.150000000000006</v>
      </c>
      <c r="F29" s="178">
        <v>1421</v>
      </c>
      <c r="G29" s="179">
        <v>25572</v>
      </c>
      <c r="H29" s="178">
        <v>122</v>
      </c>
      <c r="I29" s="164"/>
      <c r="J29" s="164"/>
      <c r="K29" s="164"/>
    </row>
    <row r="30" spans="1:11" s="56" customFormat="1" ht="33">
      <c r="A30" s="164">
        <v>6</v>
      </c>
      <c r="B30" s="165" t="s">
        <v>952</v>
      </c>
      <c r="C30" s="165" t="s">
        <v>1018</v>
      </c>
      <c r="D30" s="164">
        <v>1</v>
      </c>
      <c r="E30" s="177">
        <v>37.67</v>
      </c>
      <c r="F30" s="178">
        <v>685</v>
      </c>
      <c r="G30" s="179">
        <v>32707</v>
      </c>
      <c r="H30" s="178">
        <v>156</v>
      </c>
      <c r="I30" s="164"/>
      <c r="J30" s="164"/>
      <c r="K30" s="164"/>
    </row>
    <row r="31" spans="1:11" s="56" customFormat="1" ht="49.5">
      <c r="A31" s="164">
        <v>7</v>
      </c>
      <c r="B31" s="165" t="s">
        <v>953</v>
      </c>
      <c r="C31" s="165" t="s">
        <v>1019</v>
      </c>
      <c r="D31" s="164">
        <v>2</v>
      </c>
      <c r="E31" s="177">
        <v>89.45</v>
      </c>
      <c r="F31" s="178">
        <v>1626</v>
      </c>
      <c r="G31" s="179">
        <v>44581</v>
      </c>
      <c r="H31" s="178">
        <v>212</v>
      </c>
      <c r="I31" s="164"/>
      <c r="J31" s="164"/>
      <c r="K31" s="164"/>
    </row>
    <row r="32" spans="1:11" s="157" customFormat="1" ht="25.5" customHeight="1">
      <c r="A32" s="162" t="s">
        <v>85</v>
      </c>
      <c r="B32" s="162">
        <v>7</v>
      </c>
      <c r="C32" s="163" t="s">
        <v>954</v>
      </c>
      <c r="D32" s="162">
        <f>SUM(D33:D39)</f>
        <v>11</v>
      </c>
      <c r="E32" s="175"/>
      <c r="F32" s="176"/>
      <c r="G32" s="175"/>
      <c r="H32" s="176"/>
      <c r="I32" s="162"/>
      <c r="J32" s="162"/>
      <c r="K32" s="162"/>
    </row>
    <row r="33" spans="1:11" s="56" customFormat="1" ht="35.25" customHeight="1">
      <c r="A33" s="164">
        <v>1</v>
      </c>
      <c r="B33" s="165" t="s">
        <v>955</v>
      </c>
      <c r="C33" s="165" t="s">
        <v>1020</v>
      </c>
      <c r="D33" s="164">
        <v>2</v>
      </c>
      <c r="E33" s="177">
        <v>83.96</v>
      </c>
      <c r="F33" s="178">
        <v>280</v>
      </c>
      <c r="G33" s="179">
        <v>51436</v>
      </c>
      <c r="H33" s="178">
        <v>321</v>
      </c>
      <c r="I33" s="164"/>
      <c r="J33" s="164"/>
      <c r="K33" s="164"/>
    </row>
    <row r="34" spans="1:11" s="56" customFormat="1" ht="33">
      <c r="A34" s="164">
        <v>2</v>
      </c>
      <c r="B34" s="165" t="s">
        <v>855</v>
      </c>
      <c r="C34" s="165" t="s">
        <v>1021</v>
      </c>
      <c r="D34" s="164">
        <v>1</v>
      </c>
      <c r="E34" s="177">
        <v>67.61</v>
      </c>
      <c r="F34" s="178">
        <v>225</v>
      </c>
      <c r="G34" s="179">
        <v>30502</v>
      </c>
      <c r="H34" s="178">
        <v>191</v>
      </c>
      <c r="I34" s="164"/>
      <c r="J34" s="164"/>
      <c r="K34" s="164"/>
    </row>
    <row r="35" spans="1:11" s="56" customFormat="1" ht="40.5" customHeight="1">
      <c r="A35" s="164">
        <v>3</v>
      </c>
      <c r="B35" s="165" t="s">
        <v>956</v>
      </c>
      <c r="C35" s="165" t="s">
        <v>1022</v>
      </c>
      <c r="D35" s="164">
        <v>2</v>
      </c>
      <c r="E35" s="177">
        <v>61.42</v>
      </c>
      <c r="F35" s="178">
        <v>205</v>
      </c>
      <c r="G35" s="179">
        <v>25651</v>
      </c>
      <c r="H35" s="178">
        <v>160</v>
      </c>
      <c r="I35" s="164"/>
      <c r="J35" s="164"/>
      <c r="K35" s="164"/>
    </row>
    <row r="36" spans="1:11" s="56" customFormat="1" ht="42.75" customHeight="1">
      <c r="A36" s="164">
        <v>4</v>
      </c>
      <c r="B36" s="165" t="s">
        <v>957</v>
      </c>
      <c r="C36" s="165" t="s">
        <v>1023</v>
      </c>
      <c r="D36" s="164">
        <v>2</v>
      </c>
      <c r="E36" s="177">
        <v>103.36</v>
      </c>
      <c r="F36" s="178">
        <v>345</v>
      </c>
      <c r="G36" s="179">
        <v>33523</v>
      </c>
      <c r="H36" s="178">
        <v>210</v>
      </c>
      <c r="I36" s="164"/>
      <c r="J36" s="164"/>
      <c r="K36" s="164"/>
    </row>
    <row r="37" spans="1:11" s="56" customFormat="1" ht="36.75" customHeight="1">
      <c r="A37" s="164">
        <v>5</v>
      </c>
      <c r="B37" s="165" t="s">
        <v>958</v>
      </c>
      <c r="C37" s="165" t="s">
        <v>1024</v>
      </c>
      <c r="D37" s="164">
        <v>2</v>
      </c>
      <c r="E37" s="177">
        <v>94.97</v>
      </c>
      <c r="F37" s="178">
        <v>317</v>
      </c>
      <c r="G37" s="179">
        <v>45550</v>
      </c>
      <c r="H37" s="178">
        <v>285</v>
      </c>
      <c r="I37" s="164"/>
      <c r="J37" s="164"/>
      <c r="K37" s="164"/>
    </row>
    <row r="38" spans="1:11" s="56" customFormat="1" ht="40.9" customHeight="1">
      <c r="A38" s="164">
        <v>6</v>
      </c>
      <c r="B38" s="165" t="s">
        <v>959</v>
      </c>
      <c r="C38" s="165" t="s">
        <v>1025</v>
      </c>
      <c r="D38" s="164">
        <v>1</v>
      </c>
      <c r="E38" s="177">
        <v>87.06</v>
      </c>
      <c r="F38" s="178">
        <v>290</v>
      </c>
      <c r="G38" s="179">
        <v>26133</v>
      </c>
      <c r="H38" s="178">
        <v>163</v>
      </c>
      <c r="I38" s="164"/>
      <c r="J38" s="164"/>
      <c r="K38" s="164"/>
    </row>
    <row r="39" spans="1:11" s="56" customFormat="1" ht="30.75" customHeight="1">
      <c r="A39" s="164">
        <v>7</v>
      </c>
      <c r="B39" s="165" t="s">
        <v>960</v>
      </c>
      <c r="C39" s="165" t="s">
        <v>1026</v>
      </c>
      <c r="D39" s="164">
        <v>1</v>
      </c>
      <c r="E39" s="177">
        <v>182.34</v>
      </c>
      <c r="F39" s="178">
        <v>182</v>
      </c>
      <c r="G39" s="179">
        <v>14314</v>
      </c>
      <c r="H39" s="178">
        <f>G39/5000*100</f>
        <v>286.27999999999997</v>
      </c>
      <c r="I39" s="164" t="s">
        <v>284</v>
      </c>
      <c r="J39" s="164"/>
      <c r="K39" s="164"/>
    </row>
    <row r="40" spans="1:11" s="157" customFormat="1" ht="35.450000000000003" customHeight="1">
      <c r="A40" s="162" t="s">
        <v>114</v>
      </c>
      <c r="B40" s="162">
        <v>7</v>
      </c>
      <c r="C40" s="163" t="s">
        <v>961</v>
      </c>
      <c r="D40" s="162">
        <f>SUM(D41:D47)</f>
        <v>12</v>
      </c>
      <c r="E40" s="175"/>
      <c r="F40" s="176"/>
      <c r="G40" s="175"/>
      <c r="H40" s="176"/>
      <c r="I40" s="162"/>
      <c r="J40" s="162"/>
      <c r="K40" s="162"/>
    </row>
    <row r="41" spans="1:11" s="56" customFormat="1" ht="40.9" customHeight="1">
      <c r="A41" s="164">
        <v>1</v>
      </c>
      <c r="B41" s="165" t="s">
        <v>962</v>
      </c>
      <c r="C41" s="165" t="s">
        <v>1027</v>
      </c>
      <c r="D41" s="164">
        <v>2</v>
      </c>
      <c r="E41" s="177">
        <v>54.47</v>
      </c>
      <c r="F41" s="178">
        <v>182</v>
      </c>
      <c r="G41" s="179">
        <v>28496</v>
      </c>
      <c r="H41" s="178">
        <v>178</v>
      </c>
      <c r="I41" s="164"/>
      <c r="J41" s="164"/>
      <c r="K41" s="164"/>
    </row>
    <row r="42" spans="1:11" s="56" customFormat="1" ht="40.15" customHeight="1">
      <c r="A42" s="164">
        <v>2</v>
      </c>
      <c r="B42" s="165" t="s">
        <v>963</v>
      </c>
      <c r="C42" s="165" t="s">
        <v>1028</v>
      </c>
      <c r="D42" s="164">
        <v>2</v>
      </c>
      <c r="E42" s="177">
        <v>66.569999999999993</v>
      </c>
      <c r="F42" s="178">
        <v>222</v>
      </c>
      <c r="G42" s="179">
        <v>37958</v>
      </c>
      <c r="H42" s="178">
        <v>237</v>
      </c>
      <c r="I42" s="164"/>
      <c r="J42" s="164"/>
      <c r="K42" s="164"/>
    </row>
    <row r="43" spans="1:11" s="56" customFormat="1" ht="41.45" customHeight="1">
      <c r="A43" s="164">
        <v>3</v>
      </c>
      <c r="B43" s="165" t="s">
        <v>964</v>
      </c>
      <c r="C43" s="165" t="s">
        <v>1029</v>
      </c>
      <c r="D43" s="164">
        <v>2</v>
      </c>
      <c r="E43" s="177">
        <v>65.81</v>
      </c>
      <c r="F43" s="178">
        <v>219</v>
      </c>
      <c r="G43" s="179">
        <v>27314</v>
      </c>
      <c r="H43" s="178">
        <v>171</v>
      </c>
      <c r="I43" s="164"/>
      <c r="J43" s="164"/>
      <c r="K43" s="164"/>
    </row>
    <row r="44" spans="1:11" s="56" customFormat="1" ht="37.5" customHeight="1">
      <c r="A44" s="164">
        <v>4</v>
      </c>
      <c r="B44" s="165" t="s">
        <v>965</v>
      </c>
      <c r="C44" s="165" t="s">
        <v>1030</v>
      </c>
      <c r="D44" s="164">
        <v>2</v>
      </c>
      <c r="E44" s="177">
        <v>85.62</v>
      </c>
      <c r="F44" s="178">
        <v>285</v>
      </c>
      <c r="G44" s="179">
        <v>43428</v>
      </c>
      <c r="H44" s="178">
        <v>271</v>
      </c>
      <c r="I44" s="164"/>
      <c r="J44" s="164"/>
      <c r="K44" s="164"/>
    </row>
    <row r="45" spans="1:11" s="56" customFormat="1" ht="37.15" customHeight="1">
      <c r="A45" s="164">
        <v>5</v>
      </c>
      <c r="B45" s="165" t="s">
        <v>966</v>
      </c>
      <c r="C45" s="165" t="s">
        <v>1031</v>
      </c>
      <c r="D45" s="164">
        <v>1</v>
      </c>
      <c r="E45" s="177">
        <v>97.53</v>
      </c>
      <c r="F45" s="178">
        <v>325</v>
      </c>
      <c r="G45" s="179">
        <v>18543</v>
      </c>
      <c r="H45" s="178">
        <v>116</v>
      </c>
      <c r="I45" s="164"/>
      <c r="J45" s="164"/>
      <c r="K45" s="164"/>
    </row>
    <row r="46" spans="1:11" s="56" customFormat="1" ht="29.25" customHeight="1">
      <c r="A46" s="164">
        <v>6</v>
      </c>
      <c r="B46" s="165" t="s">
        <v>967</v>
      </c>
      <c r="C46" s="165" t="s">
        <v>1032</v>
      </c>
      <c r="D46" s="164">
        <v>1</v>
      </c>
      <c r="E46" s="177">
        <v>85.1</v>
      </c>
      <c r="F46" s="178">
        <v>284</v>
      </c>
      <c r="G46" s="179">
        <v>27185</v>
      </c>
      <c r="H46" s="178">
        <v>170</v>
      </c>
      <c r="I46" s="164"/>
      <c r="J46" s="164"/>
      <c r="K46" s="164"/>
    </row>
    <row r="47" spans="1:11" s="56" customFormat="1" ht="41.45" customHeight="1">
      <c r="A47" s="164">
        <v>7</v>
      </c>
      <c r="B47" s="165" t="s">
        <v>968</v>
      </c>
      <c r="C47" s="165" t="s">
        <v>1033</v>
      </c>
      <c r="D47" s="164">
        <v>2</v>
      </c>
      <c r="E47" s="177">
        <v>100.98</v>
      </c>
      <c r="F47" s="178">
        <v>337</v>
      </c>
      <c r="G47" s="179">
        <v>28766</v>
      </c>
      <c r="H47" s="178">
        <v>180</v>
      </c>
      <c r="I47" s="164"/>
      <c r="J47" s="164"/>
      <c r="K47" s="164"/>
    </row>
    <row r="48" spans="1:11" s="157" customFormat="1" ht="27.6" customHeight="1">
      <c r="A48" s="162" t="s">
        <v>142</v>
      </c>
      <c r="B48" s="162">
        <v>4</v>
      </c>
      <c r="C48" s="163" t="s">
        <v>969</v>
      </c>
      <c r="D48" s="162">
        <f>SUM(D49:D52)</f>
        <v>9</v>
      </c>
      <c r="E48" s="175"/>
      <c r="F48" s="176"/>
      <c r="G48" s="175"/>
      <c r="H48" s="176"/>
      <c r="I48" s="162"/>
      <c r="J48" s="162"/>
      <c r="K48" s="162"/>
    </row>
    <row r="49" spans="1:11" s="56" customFormat="1" ht="66">
      <c r="A49" s="164">
        <v>1</v>
      </c>
      <c r="B49" s="165" t="s">
        <v>970</v>
      </c>
      <c r="C49" s="168" t="s">
        <v>1119</v>
      </c>
      <c r="D49" s="164">
        <v>4</v>
      </c>
      <c r="E49" s="177">
        <v>53.37</v>
      </c>
      <c r="F49" s="178">
        <v>178</v>
      </c>
      <c r="G49" s="179">
        <v>77452</v>
      </c>
      <c r="H49" s="178">
        <v>484</v>
      </c>
      <c r="I49" s="164"/>
      <c r="J49" s="164"/>
      <c r="K49" s="164"/>
    </row>
    <row r="50" spans="1:11" s="56" customFormat="1" ht="38.25" customHeight="1">
      <c r="A50" s="164">
        <v>2</v>
      </c>
      <c r="B50" s="165" t="s">
        <v>971</v>
      </c>
      <c r="C50" s="168" t="s">
        <v>1034</v>
      </c>
      <c r="D50" s="164">
        <v>2</v>
      </c>
      <c r="E50" s="177">
        <v>60.66</v>
      </c>
      <c r="F50" s="178">
        <v>202</v>
      </c>
      <c r="G50" s="179">
        <v>58440</v>
      </c>
      <c r="H50" s="178">
        <v>365</v>
      </c>
      <c r="I50" s="164"/>
      <c r="J50" s="164"/>
      <c r="K50" s="164"/>
    </row>
    <row r="51" spans="1:11" s="56" customFormat="1" ht="39" customHeight="1">
      <c r="A51" s="164">
        <v>3</v>
      </c>
      <c r="B51" s="165" t="s">
        <v>972</v>
      </c>
      <c r="C51" s="168" t="s">
        <v>1035</v>
      </c>
      <c r="D51" s="164">
        <v>1</v>
      </c>
      <c r="E51" s="177">
        <v>68.81</v>
      </c>
      <c r="F51" s="178">
        <v>229</v>
      </c>
      <c r="G51" s="179">
        <v>36006</v>
      </c>
      <c r="H51" s="178">
        <v>225</v>
      </c>
      <c r="I51" s="164"/>
      <c r="J51" s="164"/>
      <c r="K51" s="164"/>
    </row>
    <row r="52" spans="1:11" s="56" customFormat="1" ht="41.45" customHeight="1">
      <c r="A52" s="164">
        <v>4</v>
      </c>
      <c r="B52" s="165" t="s">
        <v>973</v>
      </c>
      <c r="C52" s="168" t="s">
        <v>1036</v>
      </c>
      <c r="D52" s="164">
        <v>2</v>
      </c>
      <c r="E52" s="177">
        <v>37.03</v>
      </c>
      <c r="F52" s="178">
        <v>123</v>
      </c>
      <c r="G52" s="179">
        <v>49495</v>
      </c>
      <c r="H52" s="178">
        <v>309</v>
      </c>
      <c r="I52" s="164"/>
      <c r="J52" s="164"/>
      <c r="K52" s="164"/>
    </row>
    <row r="53" spans="1:11" s="157" customFormat="1" ht="24" customHeight="1">
      <c r="A53" s="162" t="s">
        <v>171</v>
      </c>
      <c r="B53" s="162">
        <v>5</v>
      </c>
      <c r="C53" s="163" t="s">
        <v>974</v>
      </c>
      <c r="D53" s="162">
        <f>SUM(D54:D58)</f>
        <v>10</v>
      </c>
      <c r="E53" s="175"/>
      <c r="F53" s="176"/>
      <c r="G53" s="175"/>
      <c r="H53" s="176"/>
      <c r="I53" s="162"/>
      <c r="J53" s="162"/>
      <c r="K53" s="162"/>
    </row>
    <row r="54" spans="1:11" s="56" customFormat="1" ht="37.5" customHeight="1">
      <c r="A54" s="164">
        <v>1</v>
      </c>
      <c r="B54" s="165" t="s">
        <v>975</v>
      </c>
      <c r="C54" s="165" t="s">
        <v>1037</v>
      </c>
      <c r="D54" s="164">
        <v>2</v>
      </c>
      <c r="E54" s="177">
        <v>97.7</v>
      </c>
      <c r="F54" s="178">
        <v>326</v>
      </c>
      <c r="G54" s="179">
        <v>48945</v>
      </c>
      <c r="H54" s="178">
        <v>306</v>
      </c>
      <c r="I54" s="164"/>
      <c r="J54" s="164"/>
      <c r="K54" s="164"/>
    </row>
    <row r="55" spans="1:11" s="56" customFormat="1" ht="36" customHeight="1">
      <c r="A55" s="164">
        <v>2</v>
      </c>
      <c r="B55" s="165" t="s">
        <v>976</v>
      </c>
      <c r="C55" s="165" t="s">
        <v>1120</v>
      </c>
      <c r="D55" s="164">
        <v>1</v>
      </c>
      <c r="E55" s="177">
        <v>151.83000000000001</v>
      </c>
      <c r="F55" s="178">
        <v>506</v>
      </c>
      <c r="G55" s="179">
        <v>21680</v>
      </c>
      <c r="H55" s="178">
        <v>136</v>
      </c>
      <c r="I55" s="164"/>
      <c r="J55" s="164"/>
      <c r="K55" s="164"/>
    </row>
    <row r="56" spans="1:11" s="56" customFormat="1" ht="36" customHeight="1">
      <c r="A56" s="164">
        <v>3</v>
      </c>
      <c r="B56" s="165" t="s">
        <v>977</v>
      </c>
      <c r="C56" s="165" t="s">
        <v>1121</v>
      </c>
      <c r="D56" s="164">
        <v>2</v>
      </c>
      <c r="E56" s="177">
        <v>200.46</v>
      </c>
      <c r="F56" s="178">
        <v>200</v>
      </c>
      <c r="G56" s="179">
        <v>23319</v>
      </c>
      <c r="H56" s="178">
        <v>466</v>
      </c>
      <c r="I56" s="164" t="s">
        <v>284</v>
      </c>
      <c r="J56" s="164"/>
      <c r="K56" s="164"/>
    </row>
    <row r="57" spans="1:11" s="56" customFormat="1" ht="36" customHeight="1">
      <c r="A57" s="164">
        <v>4</v>
      </c>
      <c r="B57" s="165" t="s">
        <v>978</v>
      </c>
      <c r="C57" s="165" t="s">
        <v>1038</v>
      </c>
      <c r="D57" s="164">
        <v>2</v>
      </c>
      <c r="E57" s="177">
        <v>161.22999999999999</v>
      </c>
      <c r="F57" s="178">
        <v>537</v>
      </c>
      <c r="G57" s="179">
        <v>22441</v>
      </c>
      <c r="H57" s="178">
        <v>140</v>
      </c>
      <c r="I57" s="164"/>
      <c r="J57" s="164"/>
      <c r="K57" s="164"/>
    </row>
    <row r="58" spans="1:11" s="56" customFormat="1" ht="38.25" customHeight="1">
      <c r="A58" s="164">
        <v>5</v>
      </c>
      <c r="B58" s="165" t="s">
        <v>979</v>
      </c>
      <c r="C58" s="165" t="s">
        <v>1122</v>
      </c>
      <c r="D58" s="164">
        <v>3</v>
      </c>
      <c r="E58" s="177">
        <v>80.97</v>
      </c>
      <c r="F58" s="178">
        <v>270</v>
      </c>
      <c r="G58" s="179">
        <v>34118</v>
      </c>
      <c r="H58" s="178">
        <v>213</v>
      </c>
      <c r="I58" s="164"/>
      <c r="J58" s="164"/>
      <c r="K58" s="164"/>
    </row>
    <row r="59" spans="1:11" s="157" customFormat="1" ht="24.75" customHeight="1">
      <c r="A59" s="162" t="s">
        <v>216</v>
      </c>
      <c r="B59" s="162">
        <v>5</v>
      </c>
      <c r="C59" s="163" t="s">
        <v>980</v>
      </c>
      <c r="D59" s="162">
        <f>SUM(D60:D64)</f>
        <v>10</v>
      </c>
      <c r="E59" s="175"/>
      <c r="F59" s="176"/>
      <c r="G59" s="175"/>
      <c r="H59" s="176"/>
      <c r="I59" s="162"/>
      <c r="J59" s="162"/>
      <c r="K59" s="162"/>
    </row>
    <row r="60" spans="1:11" s="56" customFormat="1" ht="49.5">
      <c r="A60" s="164">
        <v>1</v>
      </c>
      <c r="B60" s="165" t="s">
        <v>981</v>
      </c>
      <c r="C60" s="165" t="s">
        <v>1039</v>
      </c>
      <c r="D60" s="164">
        <v>3</v>
      </c>
      <c r="E60" s="177">
        <v>115.72</v>
      </c>
      <c r="F60" s="178">
        <v>386</v>
      </c>
      <c r="G60" s="179">
        <v>35037</v>
      </c>
      <c r="H60" s="178">
        <v>219</v>
      </c>
      <c r="I60" s="164"/>
      <c r="J60" s="164"/>
      <c r="K60" s="164"/>
    </row>
    <row r="61" spans="1:11" s="56" customFormat="1" ht="36.75" customHeight="1">
      <c r="A61" s="164">
        <v>2</v>
      </c>
      <c r="B61" s="165" t="s">
        <v>982</v>
      </c>
      <c r="C61" s="165" t="s">
        <v>1040</v>
      </c>
      <c r="D61" s="164">
        <v>2</v>
      </c>
      <c r="E61" s="177">
        <v>227.45</v>
      </c>
      <c r="F61" s="178">
        <v>758</v>
      </c>
      <c r="G61" s="179">
        <v>18582</v>
      </c>
      <c r="H61" s="178">
        <v>116</v>
      </c>
      <c r="I61" s="164"/>
      <c r="J61" s="164"/>
      <c r="K61" s="164"/>
    </row>
    <row r="62" spans="1:11" s="56" customFormat="1" ht="33">
      <c r="A62" s="164">
        <v>3</v>
      </c>
      <c r="B62" s="165" t="s">
        <v>983</v>
      </c>
      <c r="C62" s="165" t="s">
        <v>1041</v>
      </c>
      <c r="D62" s="164">
        <v>1</v>
      </c>
      <c r="E62" s="177">
        <v>202.7</v>
      </c>
      <c r="F62" s="178">
        <v>203</v>
      </c>
      <c r="G62" s="179">
        <v>14008</v>
      </c>
      <c r="H62" s="178">
        <v>280</v>
      </c>
      <c r="I62" s="164" t="s">
        <v>284</v>
      </c>
      <c r="J62" s="164"/>
      <c r="K62" s="164"/>
    </row>
    <row r="63" spans="1:11" s="56" customFormat="1" ht="33">
      <c r="A63" s="164">
        <v>4</v>
      </c>
      <c r="B63" s="165" t="s">
        <v>984</v>
      </c>
      <c r="C63" s="165" t="s">
        <v>1042</v>
      </c>
      <c r="D63" s="164">
        <v>2</v>
      </c>
      <c r="E63" s="177">
        <v>111.88</v>
      </c>
      <c r="F63" s="178">
        <v>112</v>
      </c>
      <c r="G63" s="179">
        <v>21617</v>
      </c>
      <c r="H63" s="178">
        <v>432</v>
      </c>
      <c r="I63" s="164" t="s">
        <v>284</v>
      </c>
      <c r="J63" s="164"/>
      <c r="K63" s="164"/>
    </row>
    <row r="64" spans="1:11" s="56" customFormat="1" ht="36.75" customHeight="1">
      <c r="A64" s="164">
        <v>5</v>
      </c>
      <c r="B64" s="165" t="s">
        <v>985</v>
      </c>
      <c r="C64" s="165" t="s">
        <v>986</v>
      </c>
      <c r="D64" s="164">
        <v>2</v>
      </c>
      <c r="E64" s="177">
        <v>95.46</v>
      </c>
      <c r="F64" s="178">
        <v>318</v>
      </c>
      <c r="G64" s="179">
        <v>22390</v>
      </c>
      <c r="H64" s="178">
        <v>140</v>
      </c>
      <c r="I64" s="164"/>
      <c r="J64" s="164"/>
      <c r="K64" s="164"/>
    </row>
    <row r="65" spans="1:11" s="157" customFormat="1" ht="34.15" customHeight="1">
      <c r="A65" s="162" t="s">
        <v>248</v>
      </c>
      <c r="B65" s="162">
        <v>3</v>
      </c>
      <c r="C65" s="163" t="s">
        <v>987</v>
      </c>
      <c r="D65" s="162">
        <f>SUM(D66:D68)</f>
        <v>4</v>
      </c>
      <c r="E65" s="175"/>
      <c r="F65" s="176"/>
      <c r="G65" s="175"/>
      <c r="H65" s="176"/>
      <c r="I65" s="162" t="s">
        <v>284</v>
      </c>
      <c r="J65" s="162"/>
      <c r="K65" s="162"/>
    </row>
    <row r="66" spans="1:11" s="56" customFormat="1" ht="78.599999999999994" customHeight="1">
      <c r="A66" s="164">
        <v>1</v>
      </c>
      <c r="B66" s="165" t="s">
        <v>989</v>
      </c>
      <c r="C66" s="165" t="s">
        <v>1123</v>
      </c>
      <c r="D66" s="164">
        <v>2</v>
      </c>
      <c r="E66" s="177">
        <v>208.75</v>
      </c>
      <c r="F66" s="178">
        <v>209</v>
      </c>
      <c r="G66" s="179">
        <v>13850</v>
      </c>
      <c r="H66" s="178">
        <v>693</v>
      </c>
      <c r="I66" s="164" t="s">
        <v>284</v>
      </c>
      <c r="J66" s="164"/>
      <c r="K66" s="164"/>
    </row>
    <row r="67" spans="1:11" s="56" customFormat="1" ht="78" customHeight="1">
      <c r="A67" s="164">
        <v>2</v>
      </c>
      <c r="B67" s="165" t="s">
        <v>990</v>
      </c>
      <c r="C67" s="165" t="s">
        <v>1124</v>
      </c>
      <c r="D67" s="164">
        <v>2</v>
      </c>
      <c r="E67" s="177">
        <v>258.72000000000003</v>
      </c>
      <c r="F67" s="178">
        <v>259</v>
      </c>
      <c r="G67" s="179">
        <v>16832</v>
      </c>
      <c r="H67" s="178">
        <v>337</v>
      </c>
      <c r="I67" s="164" t="s">
        <v>284</v>
      </c>
      <c r="J67" s="164"/>
      <c r="K67" s="164"/>
    </row>
    <row r="68" spans="1:11" s="56" customFormat="1" ht="32.450000000000003" customHeight="1">
      <c r="A68" s="164">
        <v>3</v>
      </c>
      <c r="B68" s="165" t="s">
        <v>988</v>
      </c>
      <c r="C68" s="165" t="s">
        <v>1125</v>
      </c>
      <c r="D68" s="164">
        <v>0</v>
      </c>
      <c r="E68" s="177">
        <v>331.67</v>
      </c>
      <c r="F68" s="178">
        <v>332</v>
      </c>
      <c r="G68" s="179">
        <v>2357</v>
      </c>
      <c r="H68" s="178">
        <v>236</v>
      </c>
      <c r="I68" s="164" t="s">
        <v>284</v>
      </c>
      <c r="J68" s="164"/>
      <c r="K68" s="164"/>
    </row>
    <row r="69" spans="1:11" s="157" customFormat="1" ht="32.450000000000003" customHeight="1">
      <c r="A69" s="162" t="s">
        <v>284</v>
      </c>
      <c r="B69" s="162">
        <v>4</v>
      </c>
      <c r="C69" s="163" t="s">
        <v>991</v>
      </c>
      <c r="D69" s="162">
        <f>SUM(D70:D73)</f>
        <v>5</v>
      </c>
      <c r="E69" s="175"/>
      <c r="F69" s="176"/>
      <c r="G69" s="175"/>
      <c r="H69" s="176"/>
      <c r="I69" s="162" t="s">
        <v>284</v>
      </c>
      <c r="J69" s="162"/>
      <c r="K69" s="162"/>
    </row>
    <row r="70" spans="1:11" s="56" customFormat="1" ht="42.6" customHeight="1">
      <c r="A70" s="164">
        <v>1</v>
      </c>
      <c r="B70" s="165" t="s">
        <v>992</v>
      </c>
      <c r="C70" s="165" t="s">
        <v>1043</v>
      </c>
      <c r="D70" s="164">
        <v>1</v>
      </c>
      <c r="E70" s="177">
        <v>164.76</v>
      </c>
      <c r="F70" s="178">
        <v>165</v>
      </c>
      <c r="G70" s="179">
        <v>10062</v>
      </c>
      <c r="H70" s="178">
        <v>201</v>
      </c>
      <c r="I70" s="164" t="s">
        <v>284</v>
      </c>
      <c r="J70" s="164"/>
      <c r="K70" s="164"/>
    </row>
    <row r="71" spans="1:11" s="56" customFormat="1" ht="39.6" customHeight="1">
      <c r="A71" s="164">
        <v>2</v>
      </c>
      <c r="B71" s="165" t="s">
        <v>993</v>
      </c>
      <c r="C71" s="165" t="s">
        <v>1044</v>
      </c>
      <c r="D71" s="164">
        <v>1</v>
      </c>
      <c r="E71" s="177">
        <v>133.91</v>
      </c>
      <c r="F71" s="178">
        <v>134</v>
      </c>
      <c r="G71" s="179">
        <v>10839</v>
      </c>
      <c r="H71" s="178">
        <v>217</v>
      </c>
      <c r="I71" s="164" t="s">
        <v>284</v>
      </c>
      <c r="J71" s="164"/>
      <c r="K71" s="164"/>
    </row>
    <row r="72" spans="1:11" s="56" customFormat="1" ht="43.9" customHeight="1">
      <c r="A72" s="164">
        <v>3</v>
      </c>
      <c r="B72" s="165" t="s">
        <v>994</v>
      </c>
      <c r="C72" s="165" t="s">
        <v>1045</v>
      </c>
      <c r="D72" s="164">
        <v>2</v>
      </c>
      <c r="E72" s="177">
        <v>89.35</v>
      </c>
      <c r="F72" s="178">
        <v>89</v>
      </c>
      <c r="G72" s="179">
        <v>9074</v>
      </c>
      <c r="H72" s="178">
        <v>181</v>
      </c>
      <c r="I72" s="164" t="s">
        <v>284</v>
      </c>
      <c r="J72" s="164"/>
      <c r="K72" s="164"/>
    </row>
    <row r="73" spans="1:11" s="56" customFormat="1" ht="39.6" customHeight="1">
      <c r="A73" s="164">
        <v>4</v>
      </c>
      <c r="B73" s="165" t="s">
        <v>995</v>
      </c>
      <c r="C73" s="165" t="s">
        <v>1046</v>
      </c>
      <c r="D73" s="164">
        <v>1</v>
      </c>
      <c r="E73" s="177">
        <v>328.89</v>
      </c>
      <c r="F73" s="178">
        <v>329</v>
      </c>
      <c r="G73" s="179">
        <v>6029</v>
      </c>
      <c r="H73" s="178">
        <v>603</v>
      </c>
      <c r="I73" s="164" t="s">
        <v>284</v>
      </c>
      <c r="J73" s="164"/>
      <c r="K73" s="164"/>
    </row>
    <row r="74" spans="1:11" s="157" customFormat="1" ht="30" customHeight="1">
      <c r="A74" s="162" t="s">
        <v>320</v>
      </c>
      <c r="B74" s="162">
        <v>4</v>
      </c>
      <c r="C74" s="163" t="s">
        <v>996</v>
      </c>
      <c r="D74" s="162">
        <f>SUM(D75:D78)</f>
        <v>6</v>
      </c>
      <c r="E74" s="175"/>
      <c r="F74" s="176"/>
      <c r="G74" s="175"/>
      <c r="H74" s="176"/>
      <c r="I74" s="162" t="s">
        <v>284</v>
      </c>
      <c r="J74" s="162"/>
      <c r="K74" s="162"/>
    </row>
    <row r="75" spans="1:11" s="56" customFormat="1" ht="49.5">
      <c r="A75" s="164">
        <v>1</v>
      </c>
      <c r="B75" s="165" t="s">
        <v>997</v>
      </c>
      <c r="C75" s="165" t="s">
        <v>1047</v>
      </c>
      <c r="D75" s="164">
        <v>1</v>
      </c>
      <c r="E75" s="177">
        <v>101.48</v>
      </c>
      <c r="F75" s="178">
        <v>101</v>
      </c>
      <c r="G75" s="179">
        <v>14182</v>
      </c>
      <c r="H75" s="178">
        <v>284</v>
      </c>
      <c r="I75" s="164" t="s">
        <v>284</v>
      </c>
      <c r="J75" s="164"/>
      <c r="K75" s="164"/>
    </row>
    <row r="76" spans="1:11" s="56" customFormat="1" ht="36" customHeight="1">
      <c r="A76" s="164">
        <v>2</v>
      </c>
      <c r="B76" s="165" t="s">
        <v>998</v>
      </c>
      <c r="C76" s="165" t="s">
        <v>999</v>
      </c>
      <c r="D76" s="164">
        <v>2</v>
      </c>
      <c r="E76" s="177">
        <v>103.87</v>
      </c>
      <c r="F76" s="178">
        <v>104</v>
      </c>
      <c r="G76" s="179">
        <v>10703</v>
      </c>
      <c r="H76" s="178">
        <v>214</v>
      </c>
      <c r="I76" s="164" t="s">
        <v>284</v>
      </c>
      <c r="J76" s="164"/>
      <c r="K76" s="164"/>
    </row>
    <row r="77" spans="1:11" s="56" customFormat="1" ht="33" customHeight="1">
      <c r="A77" s="164">
        <v>3</v>
      </c>
      <c r="B77" s="165" t="s">
        <v>1000</v>
      </c>
      <c r="C77" s="165" t="s">
        <v>1126</v>
      </c>
      <c r="D77" s="164">
        <v>2</v>
      </c>
      <c r="E77" s="177">
        <v>196.19</v>
      </c>
      <c r="F77" s="178">
        <v>196</v>
      </c>
      <c r="G77" s="179">
        <v>6522</v>
      </c>
      <c r="H77" s="178">
        <v>652</v>
      </c>
      <c r="I77" s="164" t="s">
        <v>284</v>
      </c>
      <c r="J77" s="164"/>
      <c r="K77" s="164"/>
    </row>
    <row r="78" spans="1:11" s="56" customFormat="1" ht="33" customHeight="1">
      <c r="A78" s="164">
        <v>4</v>
      </c>
      <c r="B78" s="165" t="s">
        <v>1001</v>
      </c>
      <c r="C78" s="165" t="s">
        <v>1004</v>
      </c>
      <c r="D78" s="164">
        <v>1</v>
      </c>
      <c r="E78" s="177">
        <v>295.33999999999997</v>
      </c>
      <c r="F78" s="178">
        <v>295</v>
      </c>
      <c r="G78" s="179">
        <v>1790</v>
      </c>
      <c r="H78" s="178">
        <v>179</v>
      </c>
      <c r="I78" s="164" t="s">
        <v>284</v>
      </c>
      <c r="J78" s="164"/>
      <c r="K78" s="164"/>
    </row>
    <row r="79" spans="1:11" s="56" customFormat="1" ht="33" customHeight="1">
      <c r="A79" s="169" t="s">
        <v>1003</v>
      </c>
      <c r="B79" s="170" t="s">
        <v>903</v>
      </c>
      <c r="C79" s="156">
        <f>B80+B88+B93+B100+B105+B109+B113+B116+B122+B129+B133+B137+B141+B146+B152+B158+B162</f>
        <v>69</v>
      </c>
      <c r="D79" s="156">
        <f>D80+D88+D93+D100+D105+D109+D113+D116+D122+D129+D133+D137+D141+D146+D152+D158+D162</f>
        <v>141</v>
      </c>
      <c r="E79" s="183"/>
      <c r="F79" s="184"/>
      <c r="G79" s="185"/>
      <c r="H79" s="184"/>
      <c r="I79" s="169" t="s">
        <v>284</v>
      </c>
      <c r="J79" s="169"/>
      <c r="K79" s="169"/>
    </row>
    <row r="80" spans="1:11" s="131" customFormat="1" ht="28.15" customHeight="1">
      <c r="A80" s="137" t="s">
        <v>25</v>
      </c>
      <c r="B80" s="135">
        <v>7</v>
      </c>
      <c r="C80" s="146" t="s">
        <v>1116</v>
      </c>
      <c r="D80" s="135">
        <f>D81+D82+D83+D84+D85+D86+D87</f>
        <v>18</v>
      </c>
      <c r="E80" s="186"/>
      <c r="F80" s="187"/>
      <c r="G80" s="188"/>
      <c r="H80" s="187"/>
      <c r="I80" s="148" t="s">
        <v>284</v>
      </c>
      <c r="J80" s="142"/>
      <c r="K80" s="142"/>
    </row>
    <row r="81" spans="1:11" s="131" customFormat="1" ht="49.5">
      <c r="A81" s="138">
        <v>1</v>
      </c>
      <c r="B81" s="159" t="s">
        <v>904</v>
      </c>
      <c r="C81" s="139" t="s">
        <v>1048</v>
      </c>
      <c r="D81" s="138">
        <v>4</v>
      </c>
      <c r="E81" s="189">
        <v>25.002829999999999</v>
      </c>
      <c r="F81" s="190">
        <f>E81/5.5*100</f>
        <v>454.59690909090904</v>
      </c>
      <c r="G81" s="191">
        <v>79466</v>
      </c>
      <c r="H81" s="190">
        <f>G81/15000*100</f>
        <v>529.77333333333331</v>
      </c>
      <c r="I81" s="149" t="s">
        <v>284</v>
      </c>
      <c r="J81" s="142"/>
      <c r="K81" s="142"/>
    </row>
    <row r="82" spans="1:11" s="131" customFormat="1" ht="37.15" customHeight="1">
      <c r="A82" s="138">
        <v>2</v>
      </c>
      <c r="B82" s="159" t="s">
        <v>905</v>
      </c>
      <c r="C82" s="139" t="s">
        <v>1049</v>
      </c>
      <c r="D82" s="138">
        <v>2</v>
      </c>
      <c r="E82" s="189">
        <v>34.856580000000001</v>
      </c>
      <c r="F82" s="190">
        <f>E82/5.5*100</f>
        <v>633.75599999999997</v>
      </c>
      <c r="G82" s="191">
        <v>46358</v>
      </c>
      <c r="H82" s="190">
        <f>G82/15000*100</f>
        <v>309.05333333333328</v>
      </c>
      <c r="I82" s="149" t="s">
        <v>284</v>
      </c>
      <c r="J82" s="142"/>
      <c r="K82" s="142"/>
    </row>
    <row r="83" spans="1:11" s="131" customFormat="1" ht="55.9" customHeight="1">
      <c r="A83" s="138">
        <v>3</v>
      </c>
      <c r="B83" s="159" t="s">
        <v>906</v>
      </c>
      <c r="C83" s="139" t="s">
        <v>1050</v>
      </c>
      <c r="D83" s="138">
        <v>2</v>
      </c>
      <c r="E83" s="189">
        <v>22.922140000000002</v>
      </c>
      <c r="F83" s="190">
        <f>E83/5.5*100</f>
        <v>416.76618181818191</v>
      </c>
      <c r="G83" s="191">
        <v>48721</v>
      </c>
      <c r="H83" s="190">
        <f>G83/15000*100</f>
        <v>324.80666666666667</v>
      </c>
      <c r="I83" s="149" t="s">
        <v>284</v>
      </c>
      <c r="J83" s="142"/>
      <c r="K83" s="142"/>
    </row>
    <row r="84" spans="1:11" s="131" customFormat="1" ht="49.5">
      <c r="A84" s="138">
        <v>4</v>
      </c>
      <c r="B84" s="159" t="s">
        <v>907</v>
      </c>
      <c r="C84" s="139" t="s">
        <v>1051</v>
      </c>
      <c r="D84" s="138">
        <v>3</v>
      </c>
      <c r="E84" s="189">
        <v>26.710339999999999</v>
      </c>
      <c r="F84" s="190">
        <f>E84/5.5*100</f>
        <v>485.64254545454543</v>
      </c>
      <c r="G84" s="191">
        <v>63378</v>
      </c>
      <c r="H84" s="190">
        <f>G84/15000*100</f>
        <v>422.52</v>
      </c>
      <c r="I84" s="149" t="s">
        <v>284</v>
      </c>
      <c r="J84" s="142"/>
      <c r="K84" s="142"/>
    </row>
    <row r="85" spans="1:11" s="131" customFormat="1" ht="38.450000000000003" customHeight="1">
      <c r="A85" s="138">
        <v>5</v>
      </c>
      <c r="B85" s="159" t="s">
        <v>849</v>
      </c>
      <c r="C85" s="139" t="s">
        <v>1052</v>
      </c>
      <c r="D85" s="138">
        <v>2</v>
      </c>
      <c r="E85" s="189">
        <v>32.487630000000003</v>
      </c>
      <c r="F85" s="190">
        <f>E85/5.5*100</f>
        <v>590.68418181818186</v>
      </c>
      <c r="G85" s="191">
        <v>40684</v>
      </c>
      <c r="H85" s="190">
        <f>G85/15000*100</f>
        <v>271.22666666666669</v>
      </c>
      <c r="I85" s="149" t="s">
        <v>284</v>
      </c>
      <c r="J85" s="142"/>
      <c r="K85" s="142"/>
    </row>
    <row r="86" spans="1:11" s="131" customFormat="1" ht="82.5">
      <c r="A86" s="138">
        <v>6</v>
      </c>
      <c r="B86" s="159" t="s">
        <v>852</v>
      </c>
      <c r="C86" s="139" t="s">
        <v>1072</v>
      </c>
      <c r="D86" s="138">
        <v>3</v>
      </c>
      <c r="E86" s="189">
        <v>170.43702999999999</v>
      </c>
      <c r="F86" s="190">
        <f>E86/50*100</f>
        <v>340.87405999999999</v>
      </c>
      <c r="G86" s="191">
        <v>40983</v>
      </c>
      <c r="H86" s="190">
        <f>G86/5000*100</f>
        <v>819.66</v>
      </c>
      <c r="I86" s="149" t="s">
        <v>284</v>
      </c>
      <c r="J86" s="142"/>
      <c r="K86" s="142"/>
    </row>
    <row r="87" spans="1:11" s="131" customFormat="1" ht="49.5">
      <c r="A87" s="138">
        <v>7</v>
      </c>
      <c r="B87" s="159" t="s">
        <v>853</v>
      </c>
      <c r="C87" s="139" t="s">
        <v>1071</v>
      </c>
      <c r="D87" s="138">
        <v>2</v>
      </c>
      <c r="E87" s="189">
        <v>182.47309000000001</v>
      </c>
      <c r="F87" s="190">
        <f>E87/50*100</f>
        <v>364.94618000000003</v>
      </c>
      <c r="G87" s="191">
        <v>15957</v>
      </c>
      <c r="H87" s="190">
        <f>G87/5000*100</f>
        <v>319.14</v>
      </c>
      <c r="I87" s="149" t="s">
        <v>284</v>
      </c>
      <c r="J87" s="142"/>
      <c r="K87" s="142"/>
    </row>
    <row r="88" spans="1:11" s="131" customFormat="1" ht="32.450000000000003" customHeight="1">
      <c r="A88" s="135" t="s">
        <v>67</v>
      </c>
      <c r="B88" s="135">
        <v>4</v>
      </c>
      <c r="C88" s="140" t="s">
        <v>1127</v>
      </c>
      <c r="D88" s="135">
        <f>D89+D90+D91+D92</f>
        <v>8</v>
      </c>
      <c r="E88" s="192"/>
      <c r="F88" s="193"/>
      <c r="G88" s="188"/>
      <c r="H88" s="193"/>
      <c r="I88" s="148" t="s">
        <v>284</v>
      </c>
      <c r="J88" s="142"/>
      <c r="K88" s="142"/>
    </row>
    <row r="89" spans="1:11" s="132" customFormat="1" ht="40.9" customHeight="1">
      <c r="A89" s="138">
        <v>1</v>
      </c>
      <c r="B89" s="159" t="s">
        <v>895</v>
      </c>
      <c r="C89" s="139" t="s">
        <v>1053</v>
      </c>
      <c r="D89" s="138">
        <v>2</v>
      </c>
      <c r="E89" s="189">
        <v>210.5558</v>
      </c>
      <c r="F89" s="190">
        <f>E89/100*100</f>
        <v>210.55580000000003</v>
      </c>
      <c r="G89" s="191">
        <v>13847</v>
      </c>
      <c r="H89" s="190">
        <f>G89/5000*100</f>
        <v>276.94</v>
      </c>
      <c r="I89" s="149" t="s">
        <v>284</v>
      </c>
      <c r="J89" s="143"/>
      <c r="K89" s="143"/>
    </row>
    <row r="90" spans="1:11" s="132" customFormat="1" ht="40.9" customHeight="1">
      <c r="A90" s="138">
        <v>2</v>
      </c>
      <c r="B90" s="159" t="s">
        <v>908</v>
      </c>
      <c r="C90" s="139" t="s">
        <v>1054</v>
      </c>
      <c r="D90" s="138">
        <v>2</v>
      </c>
      <c r="E90" s="189">
        <v>103.58221999999999</v>
      </c>
      <c r="F90" s="190">
        <f t="shared" ref="F90:F92" si="0">E90/100*100</f>
        <v>103.58221999999999</v>
      </c>
      <c r="G90" s="191">
        <v>19446</v>
      </c>
      <c r="H90" s="190">
        <f>G90/5000*100</f>
        <v>388.92</v>
      </c>
      <c r="I90" s="149" t="s">
        <v>284</v>
      </c>
      <c r="J90" s="143"/>
      <c r="K90" s="143"/>
    </row>
    <row r="91" spans="1:11" s="132" customFormat="1" ht="40.9" customHeight="1">
      <c r="A91" s="138">
        <v>3</v>
      </c>
      <c r="B91" s="159" t="s">
        <v>860</v>
      </c>
      <c r="C91" s="139" t="s">
        <v>1056</v>
      </c>
      <c r="D91" s="138">
        <v>2</v>
      </c>
      <c r="E91" s="189">
        <v>351.97363999999999</v>
      </c>
      <c r="F91" s="190">
        <f t="shared" si="0"/>
        <v>351.97363999999999</v>
      </c>
      <c r="G91" s="191">
        <v>17151</v>
      </c>
      <c r="H91" s="190">
        <f>G91/5000*100</f>
        <v>343.02000000000004</v>
      </c>
      <c r="I91" s="149" t="s">
        <v>284</v>
      </c>
      <c r="J91" s="143"/>
      <c r="K91" s="143"/>
    </row>
    <row r="92" spans="1:11" s="132" customFormat="1" ht="40.9" customHeight="1">
      <c r="A92" s="138">
        <v>4</v>
      </c>
      <c r="B92" s="159" t="s">
        <v>861</v>
      </c>
      <c r="C92" s="139" t="s">
        <v>1055</v>
      </c>
      <c r="D92" s="138">
        <v>2</v>
      </c>
      <c r="E92" s="189">
        <v>212.02918999999997</v>
      </c>
      <c r="F92" s="190">
        <f t="shared" si="0"/>
        <v>212.02918999999997</v>
      </c>
      <c r="G92" s="191">
        <v>23325</v>
      </c>
      <c r="H92" s="190">
        <f>G92/5000*100</f>
        <v>466.5</v>
      </c>
      <c r="I92" s="149" t="s">
        <v>284</v>
      </c>
      <c r="J92" s="143"/>
      <c r="K92" s="143"/>
    </row>
    <row r="93" spans="1:11" s="131" customFormat="1" ht="30" customHeight="1">
      <c r="A93" s="135" t="s">
        <v>80</v>
      </c>
      <c r="B93" s="135">
        <v>6</v>
      </c>
      <c r="C93" s="140" t="s">
        <v>1128</v>
      </c>
      <c r="D93" s="135">
        <f>D94+D95+D96+D97+D98+D99</f>
        <v>12</v>
      </c>
      <c r="E93" s="172"/>
      <c r="F93" s="193"/>
      <c r="G93" s="172"/>
      <c r="H93" s="193"/>
      <c r="I93" s="148" t="s">
        <v>284</v>
      </c>
      <c r="J93" s="142"/>
      <c r="K93" s="142"/>
    </row>
    <row r="94" spans="1:11" s="132" customFormat="1" ht="36.6" customHeight="1">
      <c r="A94" s="138">
        <v>1</v>
      </c>
      <c r="B94" s="159" t="s">
        <v>909</v>
      </c>
      <c r="C94" s="139" t="s">
        <v>1144</v>
      </c>
      <c r="D94" s="138">
        <v>3</v>
      </c>
      <c r="E94" s="189">
        <v>124.77355</v>
      </c>
      <c r="F94" s="190">
        <f>E94/100*100</f>
        <v>124.77355000000001</v>
      </c>
      <c r="G94" s="191">
        <v>33892</v>
      </c>
      <c r="H94" s="190">
        <f>G94/5000*100</f>
        <v>677.84</v>
      </c>
      <c r="I94" s="149" t="s">
        <v>284</v>
      </c>
      <c r="J94" s="143"/>
      <c r="K94" s="143"/>
    </row>
    <row r="95" spans="1:11" s="132" customFormat="1" ht="36.6" customHeight="1">
      <c r="A95" s="138">
        <v>2</v>
      </c>
      <c r="B95" s="159" t="s">
        <v>866</v>
      </c>
      <c r="C95" s="139" t="s">
        <v>1057</v>
      </c>
      <c r="D95" s="138">
        <v>2</v>
      </c>
      <c r="E95" s="189">
        <v>114.25033000000001</v>
      </c>
      <c r="F95" s="190">
        <f t="shared" ref="F95:F99" si="1">E95/100*100</f>
        <v>114.25033000000001</v>
      </c>
      <c r="G95" s="191">
        <v>22266</v>
      </c>
      <c r="H95" s="190">
        <f t="shared" ref="H95:H99" si="2">G95/5000*100</f>
        <v>445.32</v>
      </c>
      <c r="I95" s="149" t="s">
        <v>284</v>
      </c>
      <c r="J95" s="143"/>
      <c r="K95" s="143"/>
    </row>
    <row r="96" spans="1:11" s="132" customFormat="1" ht="36.6" customHeight="1">
      <c r="A96" s="138">
        <v>3</v>
      </c>
      <c r="B96" s="159" t="s">
        <v>867</v>
      </c>
      <c r="C96" s="139" t="s">
        <v>1058</v>
      </c>
      <c r="D96" s="138">
        <v>2</v>
      </c>
      <c r="E96" s="189">
        <v>196.07150999999999</v>
      </c>
      <c r="F96" s="190">
        <f t="shared" si="1"/>
        <v>196.07150999999999</v>
      </c>
      <c r="G96" s="191">
        <v>18840</v>
      </c>
      <c r="H96" s="190">
        <f t="shared" si="2"/>
        <v>376.79999999999995</v>
      </c>
      <c r="I96" s="149" t="s">
        <v>284</v>
      </c>
      <c r="J96" s="143"/>
      <c r="K96" s="143"/>
    </row>
    <row r="97" spans="1:11" s="132" customFormat="1" ht="36.6" customHeight="1">
      <c r="A97" s="138">
        <v>4</v>
      </c>
      <c r="B97" s="159" t="s">
        <v>870</v>
      </c>
      <c r="C97" s="139" t="s">
        <v>1059</v>
      </c>
      <c r="D97" s="138">
        <v>1</v>
      </c>
      <c r="E97" s="189">
        <v>215.01596999999998</v>
      </c>
      <c r="F97" s="190">
        <f t="shared" si="1"/>
        <v>215.01596999999998</v>
      </c>
      <c r="G97" s="191">
        <v>23105</v>
      </c>
      <c r="H97" s="190">
        <f t="shared" si="2"/>
        <v>462.1</v>
      </c>
      <c r="I97" s="149" t="s">
        <v>284</v>
      </c>
      <c r="J97" s="143"/>
      <c r="K97" s="143"/>
    </row>
    <row r="98" spans="1:11" s="132" customFormat="1" ht="36.6" customHeight="1">
      <c r="A98" s="138">
        <v>5</v>
      </c>
      <c r="B98" s="159" t="s">
        <v>869</v>
      </c>
      <c r="C98" s="139" t="s">
        <v>1060</v>
      </c>
      <c r="D98" s="138">
        <v>2</v>
      </c>
      <c r="E98" s="189">
        <v>238.58922000000001</v>
      </c>
      <c r="F98" s="190">
        <f t="shared" si="1"/>
        <v>238.58922000000001</v>
      </c>
      <c r="G98" s="191">
        <v>20326</v>
      </c>
      <c r="H98" s="190">
        <f t="shared" si="2"/>
        <v>406.52</v>
      </c>
      <c r="I98" s="149" t="s">
        <v>284</v>
      </c>
      <c r="J98" s="143"/>
      <c r="K98" s="143"/>
    </row>
    <row r="99" spans="1:11" s="132" customFormat="1" ht="36.6" customHeight="1">
      <c r="A99" s="138">
        <v>6</v>
      </c>
      <c r="B99" s="159" t="s">
        <v>868</v>
      </c>
      <c r="C99" s="139" t="s">
        <v>1061</v>
      </c>
      <c r="D99" s="138">
        <v>2</v>
      </c>
      <c r="E99" s="189">
        <v>102.31246999999999</v>
      </c>
      <c r="F99" s="190">
        <f t="shared" si="1"/>
        <v>102.31246999999999</v>
      </c>
      <c r="G99" s="191">
        <v>17449</v>
      </c>
      <c r="H99" s="190">
        <f t="shared" si="2"/>
        <v>348.97999999999996</v>
      </c>
      <c r="I99" s="149" t="s">
        <v>284</v>
      </c>
      <c r="J99" s="143"/>
      <c r="K99" s="143"/>
    </row>
    <row r="100" spans="1:11" s="131" customFormat="1" ht="29.45" customHeight="1">
      <c r="A100" s="135" t="s">
        <v>85</v>
      </c>
      <c r="B100" s="135">
        <v>4</v>
      </c>
      <c r="C100" s="140" t="s">
        <v>1129</v>
      </c>
      <c r="D100" s="135">
        <f>D101+D102+D103+D104</f>
        <v>11</v>
      </c>
      <c r="E100" s="172"/>
      <c r="F100" s="193"/>
      <c r="G100" s="172"/>
      <c r="H100" s="193"/>
      <c r="I100" s="148" t="s">
        <v>284</v>
      </c>
      <c r="J100" s="142"/>
      <c r="K100" s="142"/>
    </row>
    <row r="101" spans="1:11" s="132" customFormat="1" ht="54" customHeight="1">
      <c r="A101" s="138">
        <v>1</v>
      </c>
      <c r="B101" s="159" t="s">
        <v>910</v>
      </c>
      <c r="C101" s="139" t="s">
        <v>1062</v>
      </c>
      <c r="D101" s="138">
        <v>4</v>
      </c>
      <c r="E101" s="189">
        <v>124.93273000000002</v>
      </c>
      <c r="F101" s="190">
        <f>E101/100*100</f>
        <v>124.93273000000002</v>
      </c>
      <c r="G101" s="191">
        <v>68975</v>
      </c>
      <c r="H101" s="190">
        <f>G101/5000*100</f>
        <v>1379.5</v>
      </c>
      <c r="I101" s="149" t="s">
        <v>284</v>
      </c>
      <c r="J101" s="143"/>
      <c r="K101" s="143"/>
    </row>
    <row r="102" spans="1:11" s="132" customFormat="1" ht="54" customHeight="1">
      <c r="A102" s="138">
        <v>2</v>
      </c>
      <c r="B102" s="159" t="s">
        <v>883</v>
      </c>
      <c r="C102" s="139" t="s">
        <v>1063</v>
      </c>
      <c r="D102" s="138">
        <v>3</v>
      </c>
      <c r="E102" s="189">
        <v>172.10510000000002</v>
      </c>
      <c r="F102" s="190">
        <f t="shared" ref="F102:F104" si="3">E102/100*100</f>
        <v>172.10510000000002</v>
      </c>
      <c r="G102" s="191">
        <v>31436</v>
      </c>
      <c r="H102" s="190">
        <f>G102/5000*100</f>
        <v>628.72</v>
      </c>
      <c r="I102" s="149" t="s">
        <v>284</v>
      </c>
      <c r="J102" s="143"/>
      <c r="K102" s="143"/>
    </row>
    <row r="103" spans="1:11" s="132" customFormat="1" ht="49.5">
      <c r="A103" s="138">
        <v>3</v>
      </c>
      <c r="B103" s="159" t="s">
        <v>884</v>
      </c>
      <c r="C103" s="139" t="s">
        <v>1070</v>
      </c>
      <c r="D103" s="138">
        <v>2</v>
      </c>
      <c r="E103" s="189">
        <v>210.72370000000001</v>
      </c>
      <c r="F103" s="190">
        <f t="shared" si="3"/>
        <v>210.72370000000001</v>
      </c>
      <c r="G103" s="191">
        <v>24935</v>
      </c>
      <c r="H103" s="190">
        <f>G103/5000*100</f>
        <v>498.7</v>
      </c>
      <c r="I103" s="149" t="s">
        <v>284</v>
      </c>
      <c r="J103" s="143"/>
      <c r="K103" s="143"/>
    </row>
    <row r="104" spans="1:11" s="132" customFormat="1" ht="38.450000000000003" customHeight="1">
      <c r="A104" s="138">
        <v>4</v>
      </c>
      <c r="B104" s="159" t="s">
        <v>911</v>
      </c>
      <c r="C104" s="139" t="s">
        <v>1064</v>
      </c>
      <c r="D104" s="138">
        <v>2</v>
      </c>
      <c r="E104" s="189">
        <v>109.05999</v>
      </c>
      <c r="F104" s="190">
        <f t="shared" si="3"/>
        <v>109.05999</v>
      </c>
      <c r="G104" s="191">
        <v>17420</v>
      </c>
      <c r="H104" s="190">
        <f>G104/5000*100</f>
        <v>348.4</v>
      </c>
      <c r="I104" s="149" t="s">
        <v>284</v>
      </c>
      <c r="J104" s="143"/>
      <c r="K104" s="143"/>
    </row>
    <row r="105" spans="1:11" s="131" customFormat="1" ht="29.45" customHeight="1">
      <c r="A105" s="135" t="s">
        <v>114</v>
      </c>
      <c r="B105" s="135">
        <v>3</v>
      </c>
      <c r="C105" s="140" t="s">
        <v>1130</v>
      </c>
      <c r="D105" s="135">
        <f>D106+D107+D108</f>
        <v>6</v>
      </c>
      <c r="E105" s="172"/>
      <c r="F105" s="193"/>
      <c r="G105" s="172"/>
      <c r="H105" s="193"/>
      <c r="I105" s="148" t="s">
        <v>284</v>
      </c>
      <c r="J105" s="142"/>
      <c r="K105" s="142"/>
    </row>
    <row r="106" spans="1:11" s="132" customFormat="1" ht="33">
      <c r="A106" s="138">
        <v>1</v>
      </c>
      <c r="B106" s="159" t="s">
        <v>912</v>
      </c>
      <c r="C106" s="139" t="s">
        <v>1065</v>
      </c>
      <c r="D106" s="138">
        <v>2</v>
      </c>
      <c r="E106" s="189">
        <v>184.44488999999999</v>
      </c>
      <c r="F106" s="190">
        <f>E106/100*100</f>
        <v>184.44488999999999</v>
      </c>
      <c r="G106" s="191">
        <v>33374</v>
      </c>
      <c r="H106" s="190">
        <f>G106/5000*100</f>
        <v>667.48</v>
      </c>
      <c r="I106" s="149" t="s">
        <v>284</v>
      </c>
      <c r="J106" s="143"/>
      <c r="K106" s="143"/>
    </row>
    <row r="107" spans="1:11" s="132" customFormat="1" ht="25.9" customHeight="1">
      <c r="A107" s="138">
        <v>2</v>
      </c>
      <c r="B107" s="159" t="s">
        <v>880</v>
      </c>
      <c r="C107" s="139" t="s">
        <v>1066</v>
      </c>
      <c r="D107" s="138">
        <v>1</v>
      </c>
      <c r="E107" s="189">
        <v>316.88195999999999</v>
      </c>
      <c r="F107" s="190">
        <f t="shared" ref="F107:F108" si="4">E107/100*100</f>
        <v>316.88195999999999</v>
      </c>
      <c r="G107" s="191">
        <v>24289</v>
      </c>
      <c r="H107" s="190">
        <f>G107/5000*100</f>
        <v>485.78000000000003</v>
      </c>
      <c r="I107" s="149" t="s">
        <v>284</v>
      </c>
      <c r="J107" s="143"/>
      <c r="K107" s="143"/>
    </row>
    <row r="108" spans="1:11" s="132" customFormat="1" ht="54.6" customHeight="1">
      <c r="A108" s="138">
        <v>3</v>
      </c>
      <c r="B108" s="159" t="s">
        <v>879</v>
      </c>
      <c r="C108" s="139" t="s">
        <v>1069</v>
      </c>
      <c r="D108" s="138">
        <v>3</v>
      </c>
      <c r="E108" s="189">
        <v>241.80358000000001</v>
      </c>
      <c r="F108" s="190">
        <f t="shared" si="4"/>
        <v>241.80358000000001</v>
      </c>
      <c r="G108" s="191">
        <v>37165</v>
      </c>
      <c r="H108" s="190">
        <f>G108/5000*100</f>
        <v>743.3</v>
      </c>
      <c r="I108" s="149" t="s">
        <v>284</v>
      </c>
      <c r="J108" s="143"/>
      <c r="K108" s="143"/>
    </row>
    <row r="109" spans="1:11" s="131" customFormat="1" ht="30" customHeight="1">
      <c r="A109" s="141" t="s">
        <v>142</v>
      </c>
      <c r="B109" s="135">
        <v>3</v>
      </c>
      <c r="C109" s="147" t="s">
        <v>1131</v>
      </c>
      <c r="D109" s="135">
        <f>D110+D111+D112</f>
        <v>10</v>
      </c>
      <c r="E109" s="172"/>
      <c r="F109" s="193"/>
      <c r="G109" s="172"/>
      <c r="H109" s="193"/>
      <c r="I109" s="148" t="s">
        <v>284</v>
      </c>
      <c r="J109" s="142"/>
      <c r="K109" s="142"/>
    </row>
    <row r="110" spans="1:11" s="131" customFormat="1" ht="66">
      <c r="A110" s="138">
        <v>1</v>
      </c>
      <c r="B110" s="159" t="s">
        <v>913</v>
      </c>
      <c r="C110" s="139" t="s">
        <v>1067</v>
      </c>
      <c r="D110" s="138">
        <v>5</v>
      </c>
      <c r="E110" s="189">
        <v>57.440129999999996</v>
      </c>
      <c r="F110" s="190">
        <f>E110/5.5*100</f>
        <v>1044.366</v>
      </c>
      <c r="G110" s="191">
        <v>50495</v>
      </c>
      <c r="H110" s="190">
        <f>G110/15000*100</f>
        <v>336.63333333333333</v>
      </c>
      <c r="I110" s="149" t="s">
        <v>284</v>
      </c>
      <c r="J110" s="142"/>
      <c r="K110" s="142"/>
    </row>
    <row r="111" spans="1:11" s="131" customFormat="1" ht="58.15" customHeight="1">
      <c r="A111" s="138">
        <v>2</v>
      </c>
      <c r="B111" s="159" t="s">
        <v>850</v>
      </c>
      <c r="C111" s="139" t="s">
        <v>1068</v>
      </c>
      <c r="D111" s="138">
        <v>2</v>
      </c>
      <c r="E111" s="189">
        <v>73.125050000000002</v>
      </c>
      <c r="F111" s="190">
        <f>E111/5.5*100</f>
        <v>1329.5463636363638</v>
      </c>
      <c r="G111" s="191">
        <v>30851</v>
      </c>
      <c r="H111" s="190">
        <f>G111/15000*100</f>
        <v>205.67333333333332</v>
      </c>
      <c r="I111" s="149" t="s">
        <v>284</v>
      </c>
      <c r="J111" s="142"/>
      <c r="K111" s="142"/>
    </row>
    <row r="112" spans="1:11" s="132" customFormat="1" ht="40.15" customHeight="1">
      <c r="A112" s="138">
        <v>3</v>
      </c>
      <c r="B112" s="159" t="s">
        <v>854</v>
      </c>
      <c r="C112" s="139" t="s">
        <v>1073</v>
      </c>
      <c r="D112" s="138">
        <v>3</v>
      </c>
      <c r="E112" s="189">
        <v>132.96186</v>
      </c>
      <c r="F112" s="190">
        <f>E112/100*100</f>
        <v>132.96186</v>
      </c>
      <c r="G112" s="191">
        <v>19874</v>
      </c>
      <c r="H112" s="190">
        <f>G112/5000*100</f>
        <v>397.48</v>
      </c>
      <c r="I112" s="149" t="s">
        <v>284</v>
      </c>
      <c r="J112" s="143"/>
      <c r="K112" s="143"/>
    </row>
    <row r="113" spans="1:11" s="131" customFormat="1" ht="28.15" customHeight="1">
      <c r="A113" s="135" t="s">
        <v>171</v>
      </c>
      <c r="B113" s="135">
        <v>2</v>
      </c>
      <c r="C113" s="140" t="s">
        <v>1132</v>
      </c>
      <c r="D113" s="135">
        <f>D114+D115</f>
        <v>4</v>
      </c>
      <c r="E113" s="172"/>
      <c r="F113" s="193"/>
      <c r="G113" s="172"/>
      <c r="H113" s="193"/>
      <c r="I113" s="148" t="s">
        <v>284</v>
      </c>
      <c r="J113" s="142"/>
      <c r="K113" s="142"/>
    </row>
    <row r="114" spans="1:11" s="132" customFormat="1" ht="49.5">
      <c r="A114" s="138">
        <v>1</v>
      </c>
      <c r="B114" s="159" t="s">
        <v>914</v>
      </c>
      <c r="C114" s="139" t="s">
        <v>1074</v>
      </c>
      <c r="D114" s="138">
        <v>3</v>
      </c>
      <c r="E114" s="189">
        <v>223.32813999999999</v>
      </c>
      <c r="F114" s="190">
        <f>E114/100*100</f>
        <v>223.32814000000002</v>
      </c>
      <c r="G114" s="191">
        <v>18580</v>
      </c>
      <c r="H114" s="190">
        <f>G114/5000*100</f>
        <v>371.6</v>
      </c>
      <c r="I114" s="149" t="s">
        <v>284</v>
      </c>
      <c r="J114" s="143"/>
      <c r="K114" s="143"/>
    </row>
    <row r="115" spans="1:11" s="132" customFormat="1" ht="29.45" customHeight="1">
      <c r="A115" s="138">
        <v>2</v>
      </c>
      <c r="B115" s="159" t="s">
        <v>887</v>
      </c>
      <c r="C115" s="139" t="s">
        <v>1075</v>
      </c>
      <c r="D115" s="138">
        <v>1</v>
      </c>
      <c r="E115" s="189">
        <v>215.74508</v>
      </c>
      <c r="F115" s="190">
        <f t="shared" ref="F115:F128" si="5">E115/100*100</f>
        <v>215.74508</v>
      </c>
      <c r="G115" s="191">
        <v>8753</v>
      </c>
      <c r="H115" s="190">
        <f>G115/5000*100</f>
        <v>175.06</v>
      </c>
      <c r="I115" s="149" t="s">
        <v>284</v>
      </c>
      <c r="J115" s="143"/>
      <c r="K115" s="143"/>
    </row>
    <row r="116" spans="1:11" s="131" customFormat="1" ht="31.15" customHeight="1">
      <c r="A116" s="135" t="s">
        <v>216</v>
      </c>
      <c r="B116" s="135">
        <v>5</v>
      </c>
      <c r="C116" s="140" t="s">
        <v>1133</v>
      </c>
      <c r="D116" s="135">
        <f>D117+D118+D119+D120+D121</f>
        <v>7</v>
      </c>
      <c r="E116" s="172"/>
      <c r="F116" s="190"/>
      <c r="G116" s="172"/>
      <c r="H116" s="193"/>
      <c r="I116" s="148" t="s">
        <v>284</v>
      </c>
      <c r="J116" s="142"/>
      <c r="K116" s="142"/>
    </row>
    <row r="117" spans="1:11" s="132" customFormat="1" ht="37.9" customHeight="1">
      <c r="A117" s="138">
        <v>1</v>
      </c>
      <c r="B117" s="160" t="s">
        <v>898</v>
      </c>
      <c r="C117" s="139" t="s">
        <v>1076</v>
      </c>
      <c r="D117" s="158">
        <v>2</v>
      </c>
      <c r="E117" s="194">
        <v>288.82907</v>
      </c>
      <c r="F117" s="190">
        <f t="shared" si="5"/>
        <v>288.82907</v>
      </c>
      <c r="G117" s="196">
        <v>25281</v>
      </c>
      <c r="H117" s="195">
        <f>G117/5000*100</f>
        <v>505.61999999999995</v>
      </c>
      <c r="I117" s="149" t="s">
        <v>284</v>
      </c>
      <c r="J117" s="143"/>
      <c r="K117" s="143"/>
    </row>
    <row r="118" spans="1:11" s="132" customFormat="1" ht="37.9" customHeight="1">
      <c r="A118" s="138">
        <v>2</v>
      </c>
      <c r="B118" s="159" t="s">
        <v>889</v>
      </c>
      <c r="C118" s="139" t="s">
        <v>1077</v>
      </c>
      <c r="D118" s="138">
        <v>2</v>
      </c>
      <c r="E118" s="189">
        <v>133.41826</v>
      </c>
      <c r="F118" s="190">
        <f t="shared" si="5"/>
        <v>133.41826</v>
      </c>
      <c r="G118" s="191">
        <v>17468</v>
      </c>
      <c r="H118" s="190">
        <f>G118/5000*100</f>
        <v>349.35999999999996</v>
      </c>
      <c r="I118" s="149" t="s">
        <v>284</v>
      </c>
      <c r="J118" s="143"/>
      <c r="K118" s="143"/>
    </row>
    <row r="119" spans="1:11" s="132" customFormat="1" ht="37.9" customHeight="1">
      <c r="A119" s="138">
        <v>3</v>
      </c>
      <c r="B119" s="159" t="s">
        <v>857</v>
      </c>
      <c r="C119" s="139" t="s">
        <v>1078</v>
      </c>
      <c r="D119" s="138">
        <v>1</v>
      </c>
      <c r="E119" s="189">
        <v>141.34526</v>
      </c>
      <c r="F119" s="190">
        <f t="shared" si="5"/>
        <v>141.34526</v>
      </c>
      <c r="G119" s="191">
        <v>10952</v>
      </c>
      <c r="H119" s="190">
        <f>G119/5000*100</f>
        <v>219.04</v>
      </c>
      <c r="I119" s="149" t="s">
        <v>284</v>
      </c>
      <c r="J119" s="143"/>
      <c r="K119" s="143"/>
    </row>
    <row r="120" spans="1:11" s="132" customFormat="1" ht="16.5">
      <c r="A120" s="138">
        <v>4</v>
      </c>
      <c r="B120" s="159" t="s">
        <v>858</v>
      </c>
      <c r="C120" s="139" t="s">
        <v>1079</v>
      </c>
      <c r="D120" s="138">
        <v>1</v>
      </c>
      <c r="E120" s="189">
        <v>451.01125999999999</v>
      </c>
      <c r="F120" s="190">
        <f t="shared" si="5"/>
        <v>451.01126000000005</v>
      </c>
      <c r="G120" s="191">
        <v>11106</v>
      </c>
      <c r="H120" s="190">
        <f>G120/5000*100</f>
        <v>222.12</v>
      </c>
      <c r="I120" s="149" t="s">
        <v>284</v>
      </c>
      <c r="J120" s="143"/>
      <c r="K120" s="143"/>
    </row>
    <row r="121" spans="1:11" s="132" customFormat="1" ht="39" customHeight="1">
      <c r="A121" s="138">
        <v>5</v>
      </c>
      <c r="B121" s="159" t="s">
        <v>915</v>
      </c>
      <c r="C121" s="139" t="s">
        <v>1080</v>
      </c>
      <c r="D121" s="138">
        <v>1</v>
      </c>
      <c r="E121" s="189">
        <v>516.25319999999999</v>
      </c>
      <c r="F121" s="190">
        <f t="shared" si="5"/>
        <v>516.25319999999999</v>
      </c>
      <c r="G121" s="191">
        <v>6277</v>
      </c>
      <c r="H121" s="190">
        <f>G121/5000*100</f>
        <v>125.54</v>
      </c>
      <c r="I121" s="149" t="s">
        <v>284</v>
      </c>
      <c r="J121" s="143"/>
      <c r="K121" s="143"/>
    </row>
    <row r="122" spans="1:11" s="131" customFormat="1" ht="31.9" customHeight="1">
      <c r="A122" s="135" t="s">
        <v>248</v>
      </c>
      <c r="B122" s="135">
        <v>6</v>
      </c>
      <c r="C122" s="140" t="s">
        <v>1134</v>
      </c>
      <c r="D122" s="135">
        <f>D123+D124+D125+D126+D127+D128</f>
        <v>8</v>
      </c>
      <c r="E122" s="172"/>
      <c r="F122" s="190"/>
      <c r="G122" s="172"/>
      <c r="H122" s="193"/>
      <c r="I122" s="148" t="s">
        <v>284</v>
      </c>
      <c r="J122" s="142"/>
      <c r="K122" s="142"/>
    </row>
    <row r="123" spans="1:11" s="132" customFormat="1" ht="37.9" customHeight="1">
      <c r="A123" s="138">
        <v>1</v>
      </c>
      <c r="B123" s="159" t="s">
        <v>916</v>
      </c>
      <c r="C123" s="139" t="s">
        <v>1081</v>
      </c>
      <c r="D123" s="138">
        <v>2</v>
      </c>
      <c r="E123" s="189">
        <v>200.78708</v>
      </c>
      <c r="F123" s="190">
        <f t="shared" si="5"/>
        <v>200.78708</v>
      </c>
      <c r="G123" s="191">
        <v>20936</v>
      </c>
      <c r="H123" s="190">
        <f>G123/5000*100</f>
        <v>418.71999999999997</v>
      </c>
      <c r="I123" s="149" t="s">
        <v>284</v>
      </c>
      <c r="J123" s="143"/>
      <c r="K123" s="143"/>
    </row>
    <row r="124" spans="1:11" s="132" customFormat="1" ht="40.15" customHeight="1">
      <c r="A124" s="138">
        <v>2</v>
      </c>
      <c r="B124" s="159" t="s">
        <v>871</v>
      </c>
      <c r="C124" s="139" t="s">
        <v>1082</v>
      </c>
      <c r="D124" s="138">
        <v>2</v>
      </c>
      <c r="E124" s="189">
        <v>176.88258000000002</v>
      </c>
      <c r="F124" s="190">
        <f t="shared" si="5"/>
        <v>176.88258000000002</v>
      </c>
      <c r="G124" s="191">
        <v>8830</v>
      </c>
      <c r="H124" s="190">
        <f t="shared" ref="H124:H128" si="6">G124/5000*100</f>
        <v>176.6</v>
      </c>
      <c r="I124" s="149" t="s">
        <v>284</v>
      </c>
      <c r="J124" s="143"/>
      <c r="K124" s="143"/>
    </row>
    <row r="125" spans="1:11" s="132" customFormat="1" ht="33">
      <c r="A125" s="138">
        <v>3</v>
      </c>
      <c r="B125" s="159" t="s">
        <v>901</v>
      </c>
      <c r="C125" s="139" t="s">
        <v>1083</v>
      </c>
      <c r="D125" s="138">
        <v>1</v>
      </c>
      <c r="E125" s="189">
        <v>195.59280000000001</v>
      </c>
      <c r="F125" s="190">
        <f t="shared" si="5"/>
        <v>195.59280000000001</v>
      </c>
      <c r="G125" s="191">
        <v>9468</v>
      </c>
      <c r="H125" s="190">
        <f t="shared" si="6"/>
        <v>189.35999999999999</v>
      </c>
      <c r="I125" s="149" t="s">
        <v>284</v>
      </c>
      <c r="J125" s="143"/>
      <c r="K125" s="143"/>
    </row>
    <row r="126" spans="1:11" s="132" customFormat="1" ht="33">
      <c r="A126" s="138">
        <v>4</v>
      </c>
      <c r="B126" s="159" t="s">
        <v>872</v>
      </c>
      <c r="C126" s="139" t="s">
        <v>1084</v>
      </c>
      <c r="D126" s="138">
        <v>1</v>
      </c>
      <c r="E126" s="189">
        <v>343.87911000000003</v>
      </c>
      <c r="F126" s="190">
        <f t="shared" si="5"/>
        <v>343.87911000000003</v>
      </c>
      <c r="G126" s="191">
        <v>8219</v>
      </c>
      <c r="H126" s="190">
        <f t="shared" si="6"/>
        <v>164.38</v>
      </c>
      <c r="I126" s="149" t="s">
        <v>284</v>
      </c>
      <c r="J126" s="143"/>
      <c r="K126" s="143"/>
    </row>
    <row r="127" spans="1:11" s="132" customFormat="1" ht="33">
      <c r="A127" s="138">
        <v>5</v>
      </c>
      <c r="B127" s="159" t="s">
        <v>873</v>
      </c>
      <c r="C127" s="139" t="s">
        <v>1085</v>
      </c>
      <c r="D127" s="138">
        <v>1</v>
      </c>
      <c r="E127" s="189">
        <v>327.48933999999997</v>
      </c>
      <c r="F127" s="190">
        <f t="shared" si="5"/>
        <v>327.48933999999997</v>
      </c>
      <c r="G127" s="191">
        <v>4764</v>
      </c>
      <c r="H127" s="190">
        <f t="shared" si="6"/>
        <v>95.28</v>
      </c>
      <c r="I127" s="149" t="s">
        <v>284</v>
      </c>
      <c r="J127" s="143"/>
      <c r="K127" s="143"/>
    </row>
    <row r="128" spans="1:11" s="132" customFormat="1" ht="33">
      <c r="A128" s="138">
        <v>6</v>
      </c>
      <c r="B128" s="159" t="s">
        <v>902</v>
      </c>
      <c r="C128" s="139" t="s">
        <v>1086</v>
      </c>
      <c r="D128" s="138">
        <v>1</v>
      </c>
      <c r="E128" s="189">
        <v>195.07479000000001</v>
      </c>
      <c r="F128" s="190">
        <f t="shared" si="5"/>
        <v>195.07479000000001</v>
      </c>
      <c r="G128" s="191">
        <v>7739</v>
      </c>
      <c r="H128" s="190">
        <f t="shared" si="6"/>
        <v>154.78</v>
      </c>
      <c r="I128" s="149" t="s">
        <v>284</v>
      </c>
      <c r="J128" s="144"/>
      <c r="K128" s="143"/>
    </row>
    <row r="129" spans="1:11" s="131" customFormat="1" ht="24.6" customHeight="1">
      <c r="A129" s="135" t="s">
        <v>284</v>
      </c>
      <c r="B129" s="135">
        <v>3</v>
      </c>
      <c r="C129" s="140" t="s">
        <v>1135</v>
      </c>
      <c r="D129" s="135">
        <f>D130+D131+D132</f>
        <v>5</v>
      </c>
      <c r="E129" s="172"/>
      <c r="F129" s="193"/>
      <c r="G129" s="172"/>
      <c r="H129" s="193"/>
      <c r="I129" s="148" t="s">
        <v>284</v>
      </c>
      <c r="J129" s="142"/>
      <c r="K129" s="142"/>
    </row>
    <row r="130" spans="1:11" s="131" customFormat="1" ht="57" customHeight="1">
      <c r="A130" s="138">
        <v>1</v>
      </c>
      <c r="B130" s="159" t="s">
        <v>896</v>
      </c>
      <c r="C130" s="139" t="s">
        <v>1087</v>
      </c>
      <c r="D130" s="138">
        <v>3</v>
      </c>
      <c r="E130" s="189">
        <v>17.606669999999998</v>
      </c>
      <c r="F130" s="190">
        <f>E130/5.5*100</f>
        <v>320.1212727272727</v>
      </c>
      <c r="G130" s="191">
        <v>26820</v>
      </c>
      <c r="H130" s="190">
        <f>G130/15000*100</f>
        <v>178.8</v>
      </c>
      <c r="I130" s="149" t="s">
        <v>284</v>
      </c>
      <c r="J130" s="142"/>
      <c r="K130" s="142"/>
    </row>
    <row r="131" spans="1:11" s="132" customFormat="1" ht="16.5">
      <c r="A131" s="138">
        <v>2</v>
      </c>
      <c r="B131" s="159" t="s">
        <v>888</v>
      </c>
      <c r="C131" s="139" t="s">
        <v>1088</v>
      </c>
      <c r="D131" s="138">
        <v>1</v>
      </c>
      <c r="E131" s="189">
        <v>154.96994999999998</v>
      </c>
      <c r="F131" s="190">
        <f>E131/100*100</f>
        <v>154.96994999999998</v>
      </c>
      <c r="G131" s="191">
        <v>10220</v>
      </c>
      <c r="H131" s="190">
        <f>G131/5000*100</f>
        <v>204.4</v>
      </c>
      <c r="I131" s="149" t="s">
        <v>284</v>
      </c>
      <c r="J131" s="143"/>
      <c r="K131" s="143"/>
    </row>
    <row r="132" spans="1:11" s="132" customFormat="1" ht="24" customHeight="1">
      <c r="A132" s="138">
        <v>7</v>
      </c>
      <c r="B132" s="159" t="s">
        <v>856</v>
      </c>
      <c r="C132" s="139" t="s">
        <v>1089</v>
      </c>
      <c r="D132" s="138">
        <v>1</v>
      </c>
      <c r="E132" s="189">
        <v>114.60057</v>
      </c>
      <c r="F132" s="190">
        <f>E132/100*100</f>
        <v>114.60057000000002</v>
      </c>
      <c r="G132" s="191">
        <v>8397</v>
      </c>
      <c r="H132" s="190">
        <f>G132/5000*100</f>
        <v>167.94</v>
      </c>
      <c r="I132" s="149" t="s">
        <v>284</v>
      </c>
      <c r="J132" s="143"/>
      <c r="K132" s="143"/>
    </row>
    <row r="133" spans="1:11" s="131" customFormat="1" ht="25.15" customHeight="1">
      <c r="A133" s="135" t="s">
        <v>320</v>
      </c>
      <c r="B133" s="135">
        <v>3</v>
      </c>
      <c r="C133" s="140" t="s">
        <v>1136</v>
      </c>
      <c r="D133" s="135">
        <f>D134+D135+D136</f>
        <v>7</v>
      </c>
      <c r="E133" s="172"/>
      <c r="F133" s="190"/>
      <c r="G133" s="172"/>
      <c r="H133" s="193"/>
      <c r="I133" s="148" t="s">
        <v>284</v>
      </c>
      <c r="J133" s="142"/>
      <c r="K133" s="142"/>
    </row>
    <row r="134" spans="1:11" s="132" customFormat="1" ht="39" customHeight="1">
      <c r="A134" s="138">
        <v>1</v>
      </c>
      <c r="B134" s="159" t="s">
        <v>900</v>
      </c>
      <c r="C134" s="139" t="s">
        <v>1090</v>
      </c>
      <c r="D134" s="138">
        <v>3</v>
      </c>
      <c r="E134" s="189">
        <v>262.87394</v>
      </c>
      <c r="F134" s="190">
        <f t="shared" ref="F134:F165" si="7">E134/100*100</f>
        <v>262.87394</v>
      </c>
      <c r="G134" s="191">
        <v>49393</v>
      </c>
      <c r="H134" s="190">
        <f>G134/5000*100</f>
        <v>987.86</v>
      </c>
      <c r="I134" s="149" t="s">
        <v>284</v>
      </c>
      <c r="J134" s="143"/>
      <c r="K134" s="143"/>
    </row>
    <row r="135" spans="1:11" s="132" customFormat="1" ht="37.9" customHeight="1">
      <c r="A135" s="138">
        <v>2</v>
      </c>
      <c r="B135" s="159" t="s">
        <v>863</v>
      </c>
      <c r="C135" s="139" t="s">
        <v>1091</v>
      </c>
      <c r="D135" s="138">
        <v>2</v>
      </c>
      <c r="E135" s="189">
        <v>133.9178</v>
      </c>
      <c r="F135" s="190">
        <f t="shared" si="7"/>
        <v>133.9178</v>
      </c>
      <c r="G135" s="191">
        <v>21654</v>
      </c>
      <c r="H135" s="190">
        <f>G135/5000*100</f>
        <v>433.08</v>
      </c>
      <c r="I135" s="149" t="s">
        <v>284</v>
      </c>
      <c r="J135" s="143"/>
      <c r="K135" s="143"/>
    </row>
    <row r="136" spans="1:11" s="132" customFormat="1" ht="37.9" customHeight="1">
      <c r="A136" s="138">
        <v>3</v>
      </c>
      <c r="B136" s="159" t="s">
        <v>862</v>
      </c>
      <c r="C136" s="139" t="s">
        <v>1092</v>
      </c>
      <c r="D136" s="138">
        <v>2</v>
      </c>
      <c r="E136" s="189">
        <v>108.37645000000001</v>
      </c>
      <c r="F136" s="190">
        <f t="shared" si="7"/>
        <v>108.37645000000001</v>
      </c>
      <c r="G136" s="191">
        <v>21352</v>
      </c>
      <c r="H136" s="190">
        <f>G136/5000*100</f>
        <v>427.04</v>
      </c>
      <c r="I136" s="149" t="s">
        <v>284</v>
      </c>
      <c r="J136" s="143"/>
      <c r="K136" s="143"/>
    </row>
    <row r="137" spans="1:11" s="131" customFormat="1" ht="27" customHeight="1">
      <c r="A137" s="135" t="s">
        <v>337</v>
      </c>
      <c r="B137" s="135">
        <v>3</v>
      </c>
      <c r="C137" s="140" t="s">
        <v>1137</v>
      </c>
      <c r="D137" s="135">
        <f>D138+D139+D140</f>
        <v>6</v>
      </c>
      <c r="E137" s="172"/>
      <c r="F137" s="190"/>
      <c r="G137" s="172"/>
      <c r="H137" s="193"/>
      <c r="I137" s="148" t="s">
        <v>284</v>
      </c>
      <c r="J137" s="142"/>
      <c r="K137" s="142"/>
    </row>
    <row r="138" spans="1:11" s="132" customFormat="1" ht="16.5">
      <c r="A138" s="138">
        <v>1</v>
      </c>
      <c r="B138" s="159" t="s">
        <v>885</v>
      </c>
      <c r="C138" s="139" t="s">
        <v>1093</v>
      </c>
      <c r="D138" s="138">
        <v>1</v>
      </c>
      <c r="E138" s="189">
        <v>177.89703</v>
      </c>
      <c r="F138" s="190">
        <f t="shared" si="7"/>
        <v>177.89703</v>
      </c>
      <c r="G138" s="191">
        <v>14378</v>
      </c>
      <c r="H138" s="190">
        <f>G138/5000*100</f>
        <v>287.56</v>
      </c>
      <c r="I138" s="149" t="s">
        <v>284</v>
      </c>
      <c r="J138" s="143"/>
      <c r="K138" s="143"/>
    </row>
    <row r="139" spans="1:11" s="132" customFormat="1" ht="37.9" customHeight="1">
      <c r="A139" s="138">
        <v>2</v>
      </c>
      <c r="B139" s="159" t="s">
        <v>897</v>
      </c>
      <c r="C139" s="139" t="s">
        <v>1094</v>
      </c>
      <c r="D139" s="138">
        <v>2</v>
      </c>
      <c r="E139" s="189">
        <v>103.18645999999998</v>
      </c>
      <c r="F139" s="190">
        <f t="shared" si="7"/>
        <v>103.18645999999998</v>
      </c>
      <c r="G139" s="191">
        <v>31021</v>
      </c>
      <c r="H139" s="190">
        <f>G139/5000*100</f>
        <v>620.42000000000007</v>
      </c>
      <c r="I139" s="149" t="s">
        <v>284</v>
      </c>
      <c r="J139" s="143"/>
      <c r="K139" s="143"/>
    </row>
    <row r="140" spans="1:11" s="132" customFormat="1" ht="38.450000000000003" customHeight="1">
      <c r="A140" s="138">
        <v>3</v>
      </c>
      <c r="B140" s="159" t="s">
        <v>886</v>
      </c>
      <c r="C140" s="139" t="s">
        <v>1095</v>
      </c>
      <c r="D140" s="138">
        <v>3</v>
      </c>
      <c r="E140" s="189">
        <v>587.51194999999996</v>
      </c>
      <c r="F140" s="190">
        <f t="shared" si="7"/>
        <v>587.51194999999996</v>
      </c>
      <c r="G140" s="191">
        <v>20304</v>
      </c>
      <c r="H140" s="190">
        <f>G140/5000*100</f>
        <v>406.08000000000004</v>
      </c>
      <c r="I140" s="149" t="s">
        <v>284</v>
      </c>
      <c r="J140" s="143"/>
      <c r="K140" s="143"/>
    </row>
    <row r="141" spans="1:11" s="131" customFormat="1" ht="30" customHeight="1">
      <c r="A141" s="135" t="s">
        <v>367</v>
      </c>
      <c r="B141" s="135">
        <v>4</v>
      </c>
      <c r="C141" s="140" t="s">
        <v>1138</v>
      </c>
      <c r="D141" s="135">
        <f>D142+D144+D143+D145</f>
        <v>10</v>
      </c>
      <c r="E141" s="172"/>
      <c r="F141" s="190"/>
      <c r="G141" s="172"/>
      <c r="H141" s="193"/>
      <c r="I141" s="148" t="s">
        <v>284</v>
      </c>
      <c r="J141" s="142"/>
      <c r="K141" s="142"/>
    </row>
    <row r="142" spans="1:11" s="132" customFormat="1" ht="55.9" customHeight="1">
      <c r="A142" s="138">
        <v>1</v>
      </c>
      <c r="B142" s="159" t="s">
        <v>899</v>
      </c>
      <c r="C142" s="139" t="s">
        <v>1096</v>
      </c>
      <c r="D142" s="138">
        <v>4</v>
      </c>
      <c r="E142" s="189">
        <v>357.96805999999998</v>
      </c>
      <c r="F142" s="190">
        <f t="shared" si="7"/>
        <v>357.96805999999998</v>
      </c>
      <c r="G142" s="191">
        <v>37241</v>
      </c>
      <c r="H142" s="190">
        <f>G142/5000*100</f>
        <v>744.81999999999994</v>
      </c>
      <c r="I142" s="149" t="s">
        <v>284</v>
      </c>
      <c r="J142" s="143"/>
      <c r="K142" s="143"/>
    </row>
    <row r="143" spans="1:11" s="132" customFormat="1" ht="39" customHeight="1">
      <c r="A143" s="138">
        <v>2</v>
      </c>
      <c r="B143" s="159" t="s">
        <v>930</v>
      </c>
      <c r="C143" s="139" t="s">
        <v>1097</v>
      </c>
      <c r="D143" s="138">
        <v>2</v>
      </c>
      <c r="E143" s="189">
        <v>379.69247000000001</v>
      </c>
      <c r="F143" s="190">
        <f t="shared" si="7"/>
        <v>379.69247000000001</v>
      </c>
      <c r="G143" s="191">
        <v>16643</v>
      </c>
      <c r="H143" s="190">
        <f>G143/5000*100</f>
        <v>332.85999999999996</v>
      </c>
      <c r="I143" s="149" t="s">
        <v>284</v>
      </c>
      <c r="J143" s="143"/>
      <c r="K143" s="143"/>
    </row>
    <row r="144" spans="1:11" s="132" customFormat="1" ht="42.6" customHeight="1">
      <c r="A144" s="138">
        <v>3</v>
      </c>
      <c r="B144" s="159" t="s">
        <v>881</v>
      </c>
      <c r="C144" s="139" t="s">
        <v>1098</v>
      </c>
      <c r="D144" s="138">
        <v>2</v>
      </c>
      <c r="E144" s="189">
        <v>473.68716999999998</v>
      </c>
      <c r="F144" s="190">
        <f t="shared" si="7"/>
        <v>473.68716999999998</v>
      </c>
      <c r="G144" s="191">
        <v>22578</v>
      </c>
      <c r="H144" s="190">
        <f>G144/5000*100</f>
        <v>451.56</v>
      </c>
      <c r="I144" s="149" t="s">
        <v>284</v>
      </c>
      <c r="J144" s="143"/>
      <c r="K144" s="143"/>
    </row>
    <row r="145" spans="1:11" s="132" customFormat="1" ht="37.15" customHeight="1">
      <c r="A145" s="138">
        <v>4</v>
      </c>
      <c r="B145" s="159" t="s">
        <v>882</v>
      </c>
      <c r="C145" s="139" t="s">
        <v>1099</v>
      </c>
      <c r="D145" s="138">
        <v>2</v>
      </c>
      <c r="E145" s="189">
        <v>412.31383</v>
      </c>
      <c r="F145" s="190">
        <f t="shared" si="7"/>
        <v>412.31383</v>
      </c>
      <c r="G145" s="191">
        <v>22215</v>
      </c>
      <c r="H145" s="190">
        <f>G145/5000*100</f>
        <v>444.29999999999995</v>
      </c>
      <c r="I145" s="149" t="s">
        <v>284</v>
      </c>
      <c r="J145" s="143"/>
      <c r="K145" s="143"/>
    </row>
    <row r="146" spans="1:11" s="131" customFormat="1" ht="29.45" customHeight="1">
      <c r="A146" s="135" t="s">
        <v>397</v>
      </c>
      <c r="B146" s="135">
        <v>5</v>
      </c>
      <c r="C146" s="140" t="s">
        <v>1139</v>
      </c>
      <c r="D146" s="135">
        <f>D147+D148+D149+D150+D151</f>
        <v>10</v>
      </c>
      <c r="E146" s="172"/>
      <c r="F146" s="190">
        <f t="shared" si="7"/>
        <v>0</v>
      </c>
      <c r="G146" s="172"/>
      <c r="H146" s="193"/>
      <c r="I146" s="148" t="s">
        <v>284</v>
      </c>
      <c r="J146" s="142"/>
      <c r="K146" s="142"/>
    </row>
    <row r="147" spans="1:11" s="132" customFormat="1" ht="42.6" customHeight="1">
      <c r="A147" s="138">
        <v>1</v>
      </c>
      <c r="B147" s="159" t="s">
        <v>917</v>
      </c>
      <c r="C147" s="139" t="s">
        <v>1100</v>
      </c>
      <c r="D147" s="138">
        <v>2</v>
      </c>
      <c r="E147" s="189">
        <v>83.369740000000007</v>
      </c>
      <c r="F147" s="190">
        <f t="shared" si="7"/>
        <v>83.369740000000007</v>
      </c>
      <c r="G147" s="191">
        <v>37049</v>
      </c>
      <c r="H147" s="190">
        <f>G147/5000*100</f>
        <v>740.98</v>
      </c>
      <c r="I147" s="149" t="s">
        <v>284</v>
      </c>
      <c r="J147" s="143"/>
      <c r="K147" s="143"/>
    </row>
    <row r="148" spans="1:11" s="132" customFormat="1" ht="48" customHeight="1">
      <c r="A148" s="138">
        <v>2</v>
      </c>
      <c r="B148" s="159" t="s">
        <v>864</v>
      </c>
      <c r="C148" s="139" t="s">
        <v>1101</v>
      </c>
      <c r="D148" s="138">
        <v>3</v>
      </c>
      <c r="E148" s="189">
        <v>145.83801999999997</v>
      </c>
      <c r="F148" s="190">
        <f t="shared" si="7"/>
        <v>145.83801999999997</v>
      </c>
      <c r="G148" s="191">
        <v>22529</v>
      </c>
      <c r="H148" s="190">
        <f>G148/5000*100</f>
        <v>450.58</v>
      </c>
      <c r="I148" s="149" t="s">
        <v>284</v>
      </c>
      <c r="J148" s="143"/>
      <c r="K148" s="143"/>
    </row>
    <row r="149" spans="1:11" s="132" customFormat="1" ht="38.450000000000003" customHeight="1">
      <c r="A149" s="138">
        <v>3</v>
      </c>
      <c r="B149" s="159" t="s">
        <v>865</v>
      </c>
      <c r="C149" s="139" t="s">
        <v>1102</v>
      </c>
      <c r="D149" s="138">
        <v>2</v>
      </c>
      <c r="E149" s="189">
        <v>116.23949</v>
      </c>
      <c r="F149" s="190">
        <f t="shared" si="7"/>
        <v>116.23949</v>
      </c>
      <c r="G149" s="191">
        <v>31035</v>
      </c>
      <c r="H149" s="190">
        <f>G149/5000*100</f>
        <v>620.69999999999993</v>
      </c>
      <c r="I149" s="149" t="s">
        <v>284</v>
      </c>
      <c r="J149" s="143"/>
      <c r="K149" s="143"/>
    </row>
    <row r="150" spans="1:11" s="132" customFormat="1" ht="38.450000000000003" customHeight="1">
      <c r="A150" s="138">
        <v>4</v>
      </c>
      <c r="B150" s="159" t="s">
        <v>890</v>
      </c>
      <c r="C150" s="139" t="s">
        <v>1103</v>
      </c>
      <c r="D150" s="138">
        <v>2</v>
      </c>
      <c r="E150" s="189">
        <v>178.87905000000001</v>
      </c>
      <c r="F150" s="190">
        <f t="shared" si="7"/>
        <v>178.87905000000001</v>
      </c>
      <c r="G150" s="191">
        <v>22686</v>
      </c>
      <c r="H150" s="190">
        <f>G150/5000*100</f>
        <v>453.72</v>
      </c>
      <c r="I150" s="149" t="s">
        <v>284</v>
      </c>
      <c r="J150" s="143"/>
      <c r="K150" s="143"/>
    </row>
    <row r="151" spans="1:11" s="132" customFormat="1" ht="38.450000000000003" customHeight="1">
      <c r="A151" s="138">
        <v>5</v>
      </c>
      <c r="B151" s="159" t="s">
        <v>918</v>
      </c>
      <c r="C151" s="139" t="s">
        <v>1104</v>
      </c>
      <c r="D151" s="138">
        <v>1</v>
      </c>
      <c r="E151" s="189">
        <v>344.24417999999997</v>
      </c>
      <c r="F151" s="190">
        <f t="shared" si="7"/>
        <v>344.24417999999997</v>
      </c>
      <c r="G151" s="191">
        <v>14910</v>
      </c>
      <c r="H151" s="190">
        <f>G151/5000*100</f>
        <v>298.20000000000005</v>
      </c>
      <c r="I151" s="149" t="s">
        <v>284</v>
      </c>
      <c r="J151" s="143"/>
      <c r="K151" s="143"/>
    </row>
    <row r="152" spans="1:11" s="131" customFormat="1" ht="32.450000000000003" customHeight="1">
      <c r="A152" s="135" t="s">
        <v>415</v>
      </c>
      <c r="B152" s="135">
        <v>5</v>
      </c>
      <c r="C152" s="140" t="s">
        <v>1140</v>
      </c>
      <c r="D152" s="135">
        <f>D153+D154+D155+D156+D157</f>
        <v>8</v>
      </c>
      <c r="E152" s="172"/>
      <c r="F152" s="190"/>
      <c r="G152" s="172"/>
      <c r="H152" s="193"/>
      <c r="I152" s="148" t="s">
        <v>284</v>
      </c>
      <c r="J152" s="142"/>
      <c r="K152" s="142"/>
    </row>
    <row r="153" spans="1:11" s="132" customFormat="1" ht="72" customHeight="1">
      <c r="A153" s="138">
        <v>1</v>
      </c>
      <c r="B153" s="159" t="s">
        <v>919</v>
      </c>
      <c r="C153" s="139" t="s">
        <v>1105</v>
      </c>
      <c r="D153" s="138">
        <v>3</v>
      </c>
      <c r="E153" s="189">
        <v>173.58658</v>
      </c>
      <c r="F153" s="190">
        <f t="shared" si="7"/>
        <v>173.58658</v>
      </c>
      <c r="G153" s="191">
        <v>30302</v>
      </c>
      <c r="H153" s="195">
        <f>G153/5000*100</f>
        <v>606.04</v>
      </c>
      <c r="I153" s="149" t="s">
        <v>284</v>
      </c>
      <c r="J153" s="143"/>
      <c r="K153" s="143"/>
    </row>
    <row r="154" spans="1:11" s="132" customFormat="1" ht="37.9" customHeight="1">
      <c r="A154" s="138">
        <v>2</v>
      </c>
      <c r="B154" s="159" t="s">
        <v>876</v>
      </c>
      <c r="C154" s="139" t="s">
        <v>1106</v>
      </c>
      <c r="D154" s="138">
        <v>2</v>
      </c>
      <c r="E154" s="189">
        <v>316.16239999999999</v>
      </c>
      <c r="F154" s="190">
        <f t="shared" si="7"/>
        <v>316.16239999999999</v>
      </c>
      <c r="G154" s="191">
        <v>17666</v>
      </c>
      <c r="H154" s="190">
        <f>G154/5000*100</f>
        <v>353.32</v>
      </c>
      <c r="I154" s="149" t="s">
        <v>284</v>
      </c>
      <c r="J154" s="143"/>
      <c r="K154" s="143"/>
    </row>
    <row r="155" spans="1:11" s="132" customFormat="1" ht="37.15" customHeight="1">
      <c r="A155" s="138">
        <v>3</v>
      </c>
      <c r="B155" s="159" t="s">
        <v>874</v>
      </c>
      <c r="C155" s="139" t="s">
        <v>1107</v>
      </c>
      <c r="D155" s="138">
        <v>1</v>
      </c>
      <c r="E155" s="189">
        <v>273.51012000000003</v>
      </c>
      <c r="F155" s="190">
        <f t="shared" si="7"/>
        <v>273.51012000000003</v>
      </c>
      <c r="G155" s="191">
        <v>9971</v>
      </c>
      <c r="H155" s="190">
        <f>G155/5000*100</f>
        <v>199.42</v>
      </c>
      <c r="I155" s="149" t="s">
        <v>284</v>
      </c>
      <c r="J155" s="143"/>
      <c r="K155" s="143"/>
    </row>
    <row r="156" spans="1:11" s="132" customFormat="1" ht="16.5">
      <c r="A156" s="138">
        <v>4</v>
      </c>
      <c r="B156" s="159" t="s">
        <v>920</v>
      </c>
      <c r="C156" s="139" t="s">
        <v>1108</v>
      </c>
      <c r="D156" s="138">
        <v>1</v>
      </c>
      <c r="E156" s="189">
        <v>230.88934999999998</v>
      </c>
      <c r="F156" s="190">
        <f t="shared" si="7"/>
        <v>230.88934999999998</v>
      </c>
      <c r="G156" s="191">
        <v>14355</v>
      </c>
      <c r="H156" s="190">
        <f>G156/5000*100</f>
        <v>287.10000000000002</v>
      </c>
      <c r="I156" s="149" t="s">
        <v>284</v>
      </c>
      <c r="J156" s="143"/>
      <c r="K156" s="143"/>
    </row>
    <row r="157" spans="1:11" s="132" customFormat="1" ht="16.5">
      <c r="A157" s="138">
        <v>5</v>
      </c>
      <c r="B157" s="159" t="s">
        <v>875</v>
      </c>
      <c r="C157" s="139" t="s">
        <v>1109</v>
      </c>
      <c r="D157" s="138">
        <v>1</v>
      </c>
      <c r="E157" s="189">
        <v>202.24385000000001</v>
      </c>
      <c r="F157" s="190">
        <f t="shared" si="7"/>
        <v>202.24385000000004</v>
      </c>
      <c r="G157" s="191">
        <v>12692</v>
      </c>
      <c r="H157" s="190">
        <f>G157/5000*100</f>
        <v>253.84000000000003</v>
      </c>
      <c r="I157" s="149" t="s">
        <v>284</v>
      </c>
      <c r="J157" s="143"/>
      <c r="K157" s="143"/>
    </row>
    <row r="158" spans="1:11" s="131" customFormat="1" ht="25.9" customHeight="1">
      <c r="A158" s="135" t="s">
        <v>453</v>
      </c>
      <c r="B158" s="135">
        <v>3</v>
      </c>
      <c r="C158" s="140" t="s">
        <v>1141</v>
      </c>
      <c r="D158" s="135">
        <f>D159+D160+D161</f>
        <v>7</v>
      </c>
      <c r="E158" s="172"/>
      <c r="F158" s="190"/>
      <c r="G158" s="172"/>
      <c r="H158" s="193"/>
      <c r="I158" s="148" t="s">
        <v>284</v>
      </c>
      <c r="J158" s="142"/>
      <c r="K158" s="142"/>
    </row>
    <row r="159" spans="1:11" s="132" customFormat="1" ht="38.450000000000003" customHeight="1">
      <c r="A159" s="138">
        <v>1</v>
      </c>
      <c r="B159" s="159" t="s">
        <v>921</v>
      </c>
      <c r="C159" s="139" t="s">
        <v>1110</v>
      </c>
      <c r="D159" s="138">
        <v>2</v>
      </c>
      <c r="E159" s="189">
        <v>239.83767999999998</v>
      </c>
      <c r="F159" s="190">
        <f t="shared" si="7"/>
        <v>239.83767999999998</v>
      </c>
      <c r="G159" s="191">
        <v>24625</v>
      </c>
      <c r="H159" s="190">
        <f>G159/5000*100</f>
        <v>492.5</v>
      </c>
      <c r="I159" s="149" t="s">
        <v>284</v>
      </c>
      <c r="J159" s="143"/>
      <c r="K159" s="143"/>
    </row>
    <row r="160" spans="1:11" s="132" customFormat="1" ht="33">
      <c r="A160" s="138">
        <v>2</v>
      </c>
      <c r="B160" s="159" t="s">
        <v>922</v>
      </c>
      <c r="C160" s="139" t="s">
        <v>1111</v>
      </c>
      <c r="D160" s="138">
        <v>2</v>
      </c>
      <c r="E160" s="189">
        <v>307.82766000000004</v>
      </c>
      <c r="F160" s="190">
        <f t="shared" si="7"/>
        <v>307.82766000000004</v>
      </c>
      <c r="G160" s="191">
        <v>28889</v>
      </c>
      <c r="H160" s="190">
        <f>G160/5000*100</f>
        <v>577.78</v>
      </c>
      <c r="I160" s="149" t="s">
        <v>284</v>
      </c>
      <c r="J160" s="143"/>
      <c r="K160" s="143"/>
    </row>
    <row r="161" spans="1:11" s="132" customFormat="1" ht="38.450000000000003" customHeight="1">
      <c r="A161" s="138">
        <v>3</v>
      </c>
      <c r="B161" s="159" t="s">
        <v>859</v>
      </c>
      <c r="C161" s="139" t="s">
        <v>1112</v>
      </c>
      <c r="D161" s="138">
        <v>3</v>
      </c>
      <c r="E161" s="189">
        <v>169.15299999999999</v>
      </c>
      <c r="F161" s="190">
        <f t="shared" si="7"/>
        <v>169.15299999999999</v>
      </c>
      <c r="G161" s="191">
        <v>37219</v>
      </c>
      <c r="H161" s="190">
        <f>G161/5000*100</f>
        <v>744.38</v>
      </c>
      <c r="I161" s="149" t="s">
        <v>284</v>
      </c>
      <c r="J161" s="143"/>
      <c r="K161" s="143"/>
    </row>
    <row r="162" spans="1:11" s="131" customFormat="1" ht="26.45" customHeight="1">
      <c r="A162" s="135" t="s">
        <v>495</v>
      </c>
      <c r="B162" s="135">
        <v>3</v>
      </c>
      <c r="C162" s="140" t="s">
        <v>1142</v>
      </c>
      <c r="D162" s="135">
        <f>D163+D164+D165</f>
        <v>4</v>
      </c>
      <c r="E162" s="172"/>
      <c r="F162" s="190"/>
      <c r="G162" s="172"/>
      <c r="H162" s="193"/>
      <c r="I162" s="148" t="s">
        <v>284</v>
      </c>
      <c r="J162" s="142"/>
      <c r="K162" s="142"/>
    </row>
    <row r="163" spans="1:11" s="132" customFormat="1" ht="33">
      <c r="A163" s="138">
        <v>1</v>
      </c>
      <c r="B163" s="159" t="s">
        <v>923</v>
      </c>
      <c r="C163" s="139" t="s">
        <v>1113</v>
      </c>
      <c r="D163" s="138">
        <v>1</v>
      </c>
      <c r="E163" s="189">
        <v>124.65758</v>
      </c>
      <c r="F163" s="190">
        <f t="shared" si="7"/>
        <v>124.65758</v>
      </c>
      <c r="G163" s="191">
        <v>23575</v>
      </c>
      <c r="H163" s="190">
        <f>G163/5000*100</f>
        <v>471.5</v>
      </c>
      <c r="I163" s="149" t="s">
        <v>284</v>
      </c>
      <c r="J163" s="143"/>
      <c r="K163" s="143"/>
    </row>
    <row r="164" spans="1:11" s="132" customFormat="1" ht="26.45" customHeight="1">
      <c r="A164" s="138">
        <v>2</v>
      </c>
      <c r="B164" s="161" t="s">
        <v>878</v>
      </c>
      <c r="C164" s="139" t="s">
        <v>1114</v>
      </c>
      <c r="D164" s="154">
        <v>1</v>
      </c>
      <c r="E164" s="189">
        <v>100.53408999999999</v>
      </c>
      <c r="F164" s="190">
        <f t="shared" si="7"/>
        <v>100.53408999999999</v>
      </c>
      <c r="G164" s="191">
        <v>17829</v>
      </c>
      <c r="H164" s="190">
        <f>G164/5000*100</f>
        <v>356.58</v>
      </c>
      <c r="I164" s="149" t="s">
        <v>284</v>
      </c>
      <c r="J164" s="143"/>
      <c r="K164" s="143"/>
    </row>
    <row r="165" spans="1:11" s="132" customFormat="1" ht="37.15" customHeight="1">
      <c r="A165" s="138">
        <v>3</v>
      </c>
      <c r="B165" s="159" t="s">
        <v>877</v>
      </c>
      <c r="C165" s="139" t="s">
        <v>1115</v>
      </c>
      <c r="D165" s="138">
        <v>2</v>
      </c>
      <c r="E165" s="189">
        <v>146.92313999999999</v>
      </c>
      <c r="F165" s="190">
        <f t="shared" si="7"/>
        <v>146.92313999999999</v>
      </c>
      <c r="G165" s="191">
        <v>22944</v>
      </c>
      <c r="H165" s="190">
        <f>G165/5000*100</f>
        <v>458.88</v>
      </c>
      <c r="I165" s="149" t="s">
        <v>284</v>
      </c>
      <c r="J165" s="143"/>
      <c r="K165" s="143"/>
    </row>
  </sheetData>
  <mergeCells count="16">
    <mergeCell ref="A4:K4"/>
    <mergeCell ref="A5:K5"/>
    <mergeCell ref="A7:A8"/>
    <mergeCell ref="C7:C8"/>
    <mergeCell ref="I7:I8"/>
    <mergeCell ref="D7:D8"/>
    <mergeCell ref="E7:F7"/>
    <mergeCell ref="J7:J8"/>
    <mergeCell ref="K7:K8"/>
    <mergeCell ref="G7:H7"/>
    <mergeCell ref="B7:B8"/>
    <mergeCell ref="A1:B1"/>
    <mergeCell ref="A2:B2"/>
    <mergeCell ref="E1:K1"/>
    <mergeCell ref="E2:K2"/>
    <mergeCell ref="C3:H3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6" firstPageNumber="0" fitToHeight="0" orientation="landscape" horizontalDpi="300" verticalDpi="300" r:id="rId1"/>
  <headerFooter differentFirst="1">
    <oddHeader>&amp;C&amp;"Times New Roman,Regular"&amp;14&amp;P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4DE1-4080-4B3D-8AE6-FC811DBA668A}">
  <sheetPr codeName="Sheet6"/>
  <dimension ref="A1:T105"/>
  <sheetViews>
    <sheetView workbookViewId="0">
      <selection activeCell="J13" sqref="J13"/>
    </sheetView>
  </sheetViews>
  <sheetFormatPr defaultColWidth="9" defaultRowHeight="12.75"/>
  <cols>
    <col min="1" max="1" width="5.42578125" customWidth="1"/>
    <col min="2" max="2" width="23.5703125" customWidth="1"/>
    <col min="3" max="16" width="8.28515625" customWidth="1"/>
  </cols>
  <sheetData>
    <row r="1" spans="1:20" ht="20.10000000000000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09"/>
      <c r="N1" s="109"/>
      <c r="O1" s="211" t="s">
        <v>783</v>
      </c>
      <c r="P1" s="211"/>
    </row>
    <row r="2" spans="1:20" ht="20.100000000000001" customHeight="1">
      <c r="A2" s="207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20" ht="20.100000000000001" customHeight="1">
      <c r="A3" s="207" t="s">
        <v>784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</row>
    <row r="4" spans="1:20" ht="20.100000000000001" customHeight="1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20" ht="20.100000000000001" customHeight="1">
      <c r="A5" s="209" t="s">
        <v>2</v>
      </c>
      <c r="B5" s="209" t="s">
        <v>785</v>
      </c>
      <c r="C5" s="209" t="s">
        <v>786</v>
      </c>
      <c r="D5" s="209" t="s">
        <v>787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</row>
    <row r="6" spans="1:20" ht="20.100000000000001" customHeight="1">
      <c r="A6" s="209"/>
      <c r="B6" s="209"/>
      <c r="C6" s="209"/>
      <c r="D6" s="209" t="s">
        <v>780</v>
      </c>
      <c r="E6" s="209"/>
      <c r="F6" s="209"/>
      <c r="G6" s="209"/>
      <c r="H6" s="209"/>
      <c r="I6" s="209"/>
      <c r="J6" s="209"/>
      <c r="K6" s="209" t="s">
        <v>781</v>
      </c>
      <c r="L6" s="209"/>
      <c r="M6" s="209"/>
      <c r="N6" s="209"/>
      <c r="O6" s="209"/>
      <c r="P6" s="209"/>
    </row>
    <row r="7" spans="1:20" ht="20.100000000000001" customHeight="1">
      <c r="A7" s="209"/>
      <c r="B7" s="209"/>
      <c r="C7" s="209"/>
      <c r="D7" s="209" t="s">
        <v>788</v>
      </c>
      <c r="E7" s="209" t="s">
        <v>789</v>
      </c>
      <c r="F7" s="209" t="s">
        <v>790</v>
      </c>
      <c r="G7" s="209" t="s">
        <v>791</v>
      </c>
      <c r="H7" s="209" t="s">
        <v>792</v>
      </c>
      <c r="I7" s="209" t="s">
        <v>793</v>
      </c>
      <c r="J7" s="209" t="s">
        <v>794</v>
      </c>
      <c r="K7" s="209" t="s">
        <v>795</v>
      </c>
      <c r="L7" s="209" t="s">
        <v>796</v>
      </c>
      <c r="M7" s="209" t="s">
        <v>791</v>
      </c>
      <c r="N7" s="209" t="s">
        <v>792</v>
      </c>
      <c r="O7" s="209" t="s">
        <v>793</v>
      </c>
      <c r="P7" s="209" t="s">
        <v>794</v>
      </c>
    </row>
    <row r="8" spans="1:20" ht="20.100000000000001" customHeight="1">
      <c r="A8" s="209"/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</row>
    <row r="9" spans="1:20" ht="20.100000000000001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</row>
    <row r="10" spans="1:20" ht="20.100000000000001" customHeight="1">
      <c r="A10" s="209"/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</row>
    <row r="11" spans="1:20" ht="20.100000000000001" customHeight="1">
      <c r="A11" s="71" t="s">
        <v>16</v>
      </c>
      <c r="B11" s="71" t="s">
        <v>17</v>
      </c>
      <c r="C11" s="71" t="s">
        <v>18</v>
      </c>
      <c r="D11" s="71" t="s">
        <v>19</v>
      </c>
      <c r="E11" s="71" t="s">
        <v>20</v>
      </c>
      <c r="F11" s="71" t="s">
        <v>21</v>
      </c>
      <c r="G11" s="71" t="s">
        <v>22</v>
      </c>
      <c r="H11" s="71" t="s">
        <v>23</v>
      </c>
      <c r="I11" s="71" t="s">
        <v>743</v>
      </c>
      <c r="J11" s="71" t="s">
        <v>744</v>
      </c>
      <c r="K11" s="71" t="s">
        <v>745</v>
      </c>
      <c r="L11" s="71" t="s">
        <v>746</v>
      </c>
      <c r="M11" s="71" t="s">
        <v>747</v>
      </c>
      <c r="N11" s="71" t="s">
        <v>748</v>
      </c>
      <c r="O11" s="110" t="s">
        <v>749</v>
      </c>
      <c r="P11" s="110" t="s">
        <v>750</v>
      </c>
    </row>
    <row r="12" spans="1:20" ht="20.100000000000001" customHeight="1">
      <c r="A12" s="71"/>
      <c r="B12" s="72" t="s">
        <v>757</v>
      </c>
      <c r="C12" s="73">
        <f t="shared" ref="C12:P12" si="0">SUM(C13:C105)</f>
        <v>1308</v>
      </c>
      <c r="D12" s="73">
        <f t="shared" si="0"/>
        <v>629</v>
      </c>
      <c r="E12" s="73">
        <f t="shared" si="0"/>
        <v>123</v>
      </c>
      <c r="F12" s="73">
        <f t="shared" si="0"/>
        <v>108</v>
      </c>
      <c r="G12" s="73">
        <f t="shared" si="0"/>
        <v>10</v>
      </c>
      <c r="H12" s="73">
        <f t="shared" si="0"/>
        <v>0</v>
      </c>
      <c r="I12" s="73">
        <f t="shared" si="0"/>
        <v>217</v>
      </c>
      <c r="J12" s="73">
        <f t="shared" si="0"/>
        <v>171</v>
      </c>
      <c r="K12" s="73">
        <f t="shared" si="0"/>
        <v>679</v>
      </c>
      <c r="L12" s="73">
        <f t="shared" si="0"/>
        <v>432</v>
      </c>
      <c r="M12" s="73">
        <f t="shared" si="0"/>
        <v>29</v>
      </c>
      <c r="N12" s="73">
        <f t="shared" si="0"/>
        <v>10</v>
      </c>
      <c r="O12" s="73">
        <f t="shared" si="0"/>
        <v>115</v>
      </c>
      <c r="P12" s="73">
        <f t="shared" si="0"/>
        <v>93</v>
      </c>
      <c r="S12" s="98"/>
    </row>
    <row r="13" spans="1:20" ht="20.100000000000001" customHeight="1">
      <c r="A13" s="70"/>
      <c r="B13" s="72" t="s">
        <v>26</v>
      </c>
      <c r="C13" s="74"/>
      <c r="D13" s="74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111"/>
      <c r="P13" s="111"/>
    </row>
    <row r="14" spans="1:20" ht="20.100000000000001" customHeight="1">
      <c r="A14" s="90">
        <v>1</v>
      </c>
      <c r="B14" s="75" t="s">
        <v>41</v>
      </c>
      <c r="C14" s="112">
        <f>E14+F14+G14+H14+I14+J14+L14+M14+N14+O14+P14</f>
        <v>13</v>
      </c>
      <c r="D14" s="112">
        <f>E14+F14+G14+H14+I14+J14</f>
        <v>4</v>
      </c>
      <c r="E14" s="113">
        <v>1</v>
      </c>
      <c r="F14" s="113">
        <v>1</v>
      </c>
      <c r="G14" s="113">
        <v>0</v>
      </c>
      <c r="H14" s="113">
        <v>0</v>
      </c>
      <c r="I14" s="113">
        <v>1</v>
      </c>
      <c r="J14" s="113">
        <v>1</v>
      </c>
      <c r="K14" s="112">
        <f>L14+M14+N14+O14+P14+Q14</f>
        <v>9</v>
      </c>
      <c r="L14" s="113">
        <v>9</v>
      </c>
      <c r="M14" s="113">
        <v>0</v>
      </c>
      <c r="N14" s="113">
        <v>0</v>
      </c>
      <c r="O14" s="113">
        <v>0</v>
      </c>
      <c r="P14" s="113">
        <v>0</v>
      </c>
      <c r="S14" s="98"/>
      <c r="T14" s="98"/>
    </row>
    <row r="15" spans="1:20" ht="20.100000000000001" customHeight="1">
      <c r="A15" s="90">
        <v>2</v>
      </c>
      <c r="B15" s="75" t="s">
        <v>797</v>
      </c>
      <c r="C15" s="112">
        <f>E15+F15+G15+H15+I15+J15+L15+M15+N15+O15+P15</f>
        <v>16</v>
      </c>
      <c r="D15" s="112">
        <f>E15+F15+G15+H15+I15+J15</f>
        <v>5</v>
      </c>
      <c r="E15" s="113">
        <v>2</v>
      </c>
      <c r="F15" s="113">
        <v>1</v>
      </c>
      <c r="G15" s="113">
        <v>0</v>
      </c>
      <c r="H15" s="113">
        <v>0</v>
      </c>
      <c r="I15" s="113">
        <v>1</v>
      </c>
      <c r="J15" s="113">
        <v>1</v>
      </c>
      <c r="K15" s="112">
        <f>L15+M15+N15+O15+P15+Q15</f>
        <v>11</v>
      </c>
      <c r="L15" s="113">
        <v>11</v>
      </c>
      <c r="M15" s="113">
        <v>0</v>
      </c>
      <c r="N15" s="113">
        <v>0</v>
      </c>
      <c r="O15" s="113">
        <v>0</v>
      </c>
      <c r="P15" s="113">
        <v>0</v>
      </c>
    </row>
    <row r="16" spans="1:20" ht="20.100000000000001" customHeight="1">
      <c r="A16" s="90">
        <v>3</v>
      </c>
      <c r="B16" s="75" t="s">
        <v>798</v>
      </c>
      <c r="C16" s="112">
        <f>E16+F16+G16+H16+I16+J16+L16+M16+N16+O16+P16</f>
        <v>10</v>
      </c>
      <c r="D16" s="112">
        <f>E16+F16+G16+H16+I16+J16</f>
        <v>2</v>
      </c>
      <c r="E16" s="113">
        <v>1</v>
      </c>
      <c r="F16" s="113">
        <v>1</v>
      </c>
      <c r="G16" s="113">
        <v>0</v>
      </c>
      <c r="H16" s="113">
        <v>0</v>
      </c>
      <c r="I16" s="113">
        <v>0</v>
      </c>
      <c r="J16" s="113">
        <v>0</v>
      </c>
      <c r="K16" s="112">
        <f>L16+M16+N16+O16+P16+Q16</f>
        <v>8</v>
      </c>
      <c r="L16" s="113">
        <v>8</v>
      </c>
      <c r="M16" s="113">
        <v>0</v>
      </c>
      <c r="N16" s="113">
        <v>0</v>
      </c>
      <c r="O16" s="113">
        <v>0</v>
      </c>
      <c r="P16" s="113">
        <v>0</v>
      </c>
    </row>
    <row r="17" spans="1:16" ht="20.100000000000001" customHeight="1">
      <c r="A17" s="70"/>
      <c r="B17" s="72" t="s">
        <v>81</v>
      </c>
      <c r="C17" s="74"/>
      <c r="D17" s="7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111"/>
      <c r="P17" s="111"/>
    </row>
    <row r="18" spans="1:16" ht="20.100000000000001" customHeight="1">
      <c r="A18" s="90">
        <v>1</v>
      </c>
      <c r="B18" s="75" t="s">
        <v>39</v>
      </c>
      <c r="C18" s="112">
        <f>E18+F18+G18+H18+I18+J18+L18+M18+N18+O18+P18</f>
        <v>15</v>
      </c>
      <c r="D18" s="112">
        <f>E18+F18+G18+H18+I18+J18</f>
        <v>9</v>
      </c>
      <c r="E18" s="86">
        <v>4</v>
      </c>
      <c r="F18" s="86">
        <v>3</v>
      </c>
      <c r="G18" s="86">
        <v>0</v>
      </c>
      <c r="H18" s="86">
        <v>0</v>
      </c>
      <c r="I18" s="86">
        <v>1</v>
      </c>
      <c r="J18" s="86">
        <v>1</v>
      </c>
      <c r="K18" s="112">
        <f>L18+M18+N18+O18+P18+Q18</f>
        <v>6</v>
      </c>
      <c r="L18" s="86">
        <v>6</v>
      </c>
      <c r="M18" s="86">
        <v>0</v>
      </c>
      <c r="N18" s="86">
        <v>0</v>
      </c>
      <c r="O18" s="92">
        <v>0</v>
      </c>
      <c r="P18" s="92">
        <v>0</v>
      </c>
    </row>
    <row r="19" spans="1:16" ht="20.100000000000001" customHeight="1">
      <c r="A19" s="70"/>
      <c r="B19" s="72" t="s">
        <v>86</v>
      </c>
      <c r="C19" s="74"/>
      <c r="D19" s="74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111"/>
      <c r="P19" s="111"/>
    </row>
    <row r="20" spans="1:16" ht="20.100000000000001" customHeight="1">
      <c r="A20" s="90">
        <v>1</v>
      </c>
      <c r="B20" s="80" t="s">
        <v>799</v>
      </c>
      <c r="C20" s="112">
        <f>E20+F20+G20+H20+I20+J20+L20+M20+N20+O20+P20</f>
        <v>16</v>
      </c>
      <c r="D20" s="112">
        <f>E20+F20+G20+H20+I20+J20</f>
        <v>8</v>
      </c>
      <c r="E20" s="81">
        <v>0</v>
      </c>
      <c r="F20" s="81">
        <v>0</v>
      </c>
      <c r="G20" s="81">
        <v>0</v>
      </c>
      <c r="H20" s="81">
        <v>0</v>
      </c>
      <c r="I20" s="81">
        <v>3</v>
      </c>
      <c r="J20" s="81">
        <v>5</v>
      </c>
      <c r="K20" s="112">
        <f>L20+M20+N20+O20+P20+Q20</f>
        <v>8</v>
      </c>
      <c r="L20" s="81">
        <v>4</v>
      </c>
      <c r="M20" s="81">
        <v>0</v>
      </c>
      <c r="N20" s="81">
        <v>0</v>
      </c>
      <c r="O20" s="81">
        <v>4</v>
      </c>
      <c r="P20" s="81">
        <v>0</v>
      </c>
    </row>
    <row r="21" spans="1:16" ht="20.100000000000001" customHeight="1">
      <c r="A21" s="90">
        <v>2</v>
      </c>
      <c r="B21" s="80" t="s">
        <v>94</v>
      </c>
      <c r="C21" s="112">
        <f>E21+F21+G21+H21+I21+J21+L21+M21+N21+O21+P21</f>
        <v>35</v>
      </c>
      <c r="D21" s="112">
        <f>E21+F21+G21+H21+I21+J21</f>
        <v>16</v>
      </c>
      <c r="E21" s="81">
        <v>0</v>
      </c>
      <c r="F21" s="81">
        <v>3</v>
      </c>
      <c r="G21" s="81">
        <v>0</v>
      </c>
      <c r="H21" s="81">
        <v>0</v>
      </c>
      <c r="I21" s="81">
        <v>8</v>
      </c>
      <c r="J21" s="81">
        <v>5</v>
      </c>
      <c r="K21" s="112">
        <f>L21+M21+N21+O21+P21+Q21</f>
        <v>19</v>
      </c>
      <c r="L21" s="81">
        <v>12</v>
      </c>
      <c r="M21" s="81">
        <v>0</v>
      </c>
      <c r="N21" s="81">
        <v>0</v>
      </c>
      <c r="O21" s="81">
        <v>2</v>
      </c>
      <c r="P21" s="81">
        <v>5</v>
      </c>
    </row>
    <row r="22" spans="1:16" ht="20.100000000000001" customHeight="1">
      <c r="A22" s="70"/>
      <c r="B22" s="72" t="s">
        <v>115</v>
      </c>
      <c r="C22" s="74"/>
      <c r="D22" s="74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11"/>
      <c r="P22" s="111"/>
    </row>
    <row r="23" spans="1:16" ht="20.100000000000001" customHeight="1">
      <c r="A23" s="90">
        <v>1</v>
      </c>
      <c r="B23" s="75" t="s">
        <v>800</v>
      </c>
      <c r="C23" s="112">
        <f>E23+F23+G23+H23+I23+J23+L23+M23+N23+O23+P23</f>
        <v>18</v>
      </c>
      <c r="D23" s="112">
        <f>E23+F23+G23+H23+I23+J23</f>
        <v>8</v>
      </c>
      <c r="E23" s="86">
        <v>0</v>
      </c>
      <c r="F23" s="86">
        <v>3</v>
      </c>
      <c r="G23" s="86">
        <v>2</v>
      </c>
      <c r="H23" s="86">
        <v>0</v>
      </c>
      <c r="I23" s="86">
        <v>2</v>
      </c>
      <c r="J23" s="86">
        <v>1</v>
      </c>
      <c r="K23" s="112">
        <f>L23+M23+N23+O23+P23+Q23</f>
        <v>10</v>
      </c>
      <c r="L23" s="86">
        <v>6</v>
      </c>
      <c r="M23" s="86">
        <v>0</v>
      </c>
      <c r="N23" s="86">
        <v>0</v>
      </c>
      <c r="O23" s="92">
        <v>4</v>
      </c>
      <c r="P23" s="92">
        <v>0</v>
      </c>
    </row>
    <row r="24" spans="1:16" ht="20.100000000000001" customHeight="1">
      <c r="A24" s="90">
        <v>2</v>
      </c>
      <c r="B24" s="75" t="s">
        <v>801</v>
      </c>
      <c r="C24" s="112">
        <f>E24+F24+G24+H24+I24+J24+L24+M24+N24+O24+P24</f>
        <v>20</v>
      </c>
      <c r="D24" s="112">
        <f>E24+F24+G24+H24+I24+J24</f>
        <v>8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4</v>
      </c>
      <c r="K24" s="112">
        <f>L24+M24+N24+O24+P24+Q24</f>
        <v>12</v>
      </c>
      <c r="L24" s="86">
        <v>10</v>
      </c>
      <c r="M24" s="86">
        <v>0</v>
      </c>
      <c r="N24" s="86">
        <v>0</v>
      </c>
      <c r="O24" s="92">
        <v>2</v>
      </c>
      <c r="P24" s="92">
        <v>0</v>
      </c>
    </row>
    <row r="25" spans="1:16" ht="20.100000000000001" customHeight="1">
      <c r="A25" s="90">
        <v>3</v>
      </c>
      <c r="B25" s="75" t="s">
        <v>802</v>
      </c>
      <c r="C25" s="112">
        <f>E25+F25+G25+H25+I25+J25+L25+M25+N25+O25+P25</f>
        <v>19</v>
      </c>
      <c r="D25" s="112">
        <f>E25+F25+G25+H25+I25+J25</f>
        <v>9</v>
      </c>
      <c r="E25" s="86">
        <v>0</v>
      </c>
      <c r="F25" s="86">
        <v>3</v>
      </c>
      <c r="G25" s="86">
        <v>1</v>
      </c>
      <c r="H25" s="86">
        <v>0</v>
      </c>
      <c r="I25" s="86">
        <v>4</v>
      </c>
      <c r="J25" s="86">
        <v>1</v>
      </c>
      <c r="K25" s="112">
        <f>L25+M25+N25+O25+P25+Q25</f>
        <v>10</v>
      </c>
      <c r="L25" s="86">
        <v>6</v>
      </c>
      <c r="M25" s="86">
        <v>0</v>
      </c>
      <c r="N25" s="86">
        <v>0</v>
      </c>
      <c r="O25" s="92">
        <v>4</v>
      </c>
      <c r="P25" s="92">
        <v>0</v>
      </c>
    </row>
    <row r="26" spans="1:16" ht="20.100000000000001" customHeight="1">
      <c r="A26" s="90">
        <v>4</v>
      </c>
      <c r="B26" s="75" t="s">
        <v>803</v>
      </c>
      <c r="C26" s="112">
        <f>E26+F26+G26+H26+I26+J26+L26+M26+N26+O26+P26</f>
        <v>18</v>
      </c>
      <c r="D26" s="112">
        <f>E26+F26+G26+H26+I26+J26</f>
        <v>8</v>
      </c>
      <c r="E26" s="86">
        <v>0</v>
      </c>
      <c r="F26" s="86">
        <v>3</v>
      </c>
      <c r="G26" s="86">
        <v>0</v>
      </c>
      <c r="H26" s="86">
        <v>0</v>
      </c>
      <c r="I26" s="86">
        <v>4</v>
      </c>
      <c r="J26" s="86">
        <v>1</v>
      </c>
      <c r="K26" s="112">
        <f>L26+M26+N26+O26+P26+Q26</f>
        <v>10</v>
      </c>
      <c r="L26" s="86">
        <v>10</v>
      </c>
      <c r="M26" s="86">
        <v>0</v>
      </c>
      <c r="N26" s="86">
        <v>0</v>
      </c>
      <c r="O26" s="92">
        <v>0</v>
      </c>
      <c r="P26" s="92">
        <v>0</v>
      </c>
    </row>
    <row r="27" spans="1:16" ht="20.100000000000001" customHeight="1">
      <c r="A27" s="90">
        <v>5</v>
      </c>
      <c r="B27" s="75" t="s">
        <v>137</v>
      </c>
      <c r="C27" s="112">
        <f>E27+F27+G27+H27+I27+J27+L27+M27+N27+O27+P27</f>
        <v>20</v>
      </c>
      <c r="D27" s="112">
        <f>E27+F27+G27+H27+I27+J27</f>
        <v>8</v>
      </c>
      <c r="E27" s="74">
        <v>0</v>
      </c>
      <c r="F27" s="74">
        <v>1</v>
      </c>
      <c r="G27" s="74">
        <v>0</v>
      </c>
      <c r="H27" s="74">
        <v>0</v>
      </c>
      <c r="I27" s="74">
        <v>2</v>
      </c>
      <c r="J27" s="74">
        <v>5</v>
      </c>
      <c r="K27" s="112">
        <f>L27+M27+N27+O27+P27+Q27</f>
        <v>12</v>
      </c>
      <c r="L27" s="74">
        <v>10</v>
      </c>
      <c r="M27" s="74">
        <v>0</v>
      </c>
      <c r="N27" s="74">
        <v>0</v>
      </c>
      <c r="O27" s="92">
        <v>2</v>
      </c>
      <c r="P27" s="92">
        <v>0</v>
      </c>
    </row>
    <row r="28" spans="1:16" ht="20.100000000000001" customHeight="1">
      <c r="A28" s="70"/>
      <c r="B28" s="72" t="s">
        <v>143</v>
      </c>
      <c r="C28" s="74"/>
      <c r="D28" s="7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111"/>
      <c r="P28" s="111"/>
    </row>
    <row r="29" spans="1:16" ht="20.100000000000001" customHeight="1">
      <c r="A29" s="90">
        <v>1</v>
      </c>
      <c r="B29" s="114" t="s">
        <v>145</v>
      </c>
      <c r="C29" s="112">
        <f>E29+F29+G29+H29+I29+J29+L29+M29+N29+O29+P29</f>
        <v>15</v>
      </c>
      <c r="D29" s="112">
        <f>E29+F29+G29+H29+I29+J29</f>
        <v>6</v>
      </c>
      <c r="E29" s="86">
        <v>0</v>
      </c>
      <c r="F29" s="86">
        <v>2</v>
      </c>
      <c r="G29" s="86">
        <v>0</v>
      </c>
      <c r="H29" s="86">
        <v>0</v>
      </c>
      <c r="I29" s="86">
        <v>0</v>
      </c>
      <c r="J29" s="86">
        <v>4</v>
      </c>
      <c r="K29" s="112">
        <f>L29+M29+N29+O29+P29+Q29</f>
        <v>9</v>
      </c>
      <c r="L29" s="86">
        <v>3</v>
      </c>
      <c r="M29" s="86">
        <v>0</v>
      </c>
      <c r="N29" s="86">
        <v>0</v>
      </c>
      <c r="O29" s="92">
        <v>0</v>
      </c>
      <c r="P29" s="92">
        <v>6</v>
      </c>
    </row>
    <row r="30" spans="1:16" ht="20.100000000000001" customHeight="1">
      <c r="A30" s="90">
        <v>2</v>
      </c>
      <c r="B30" s="114" t="s">
        <v>154</v>
      </c>
      <c r="C30" s="112">
        <f>E30+F30+G30+H30+I30+J30+L30+M30+N30+O30+P30</f>
        <v>16</v>
      </c>
      <c r="D30" s="112">
        <f>E30+F30+G30+H30+I30+J30</f>
        <v>7</v>
      </c>
      <c r="E30" s="86">
        <v>0</v>
      </c>
      <c r="F30" s="86">
        <v>1</v>
      </c>
      <c r="G30" s="86">
        <v>0</v>
      </c>
      <c r="H30" s="86">
        <v>0</v>
      </c>
      <c r="I30" s="86">
        <v>0</v>
      </c>
      <c r="J30" s="86">
        <v>6</v>
      </c>
      <c r="K30" s="112">
        <f>L30+M30+N30+O30+P30+Q30</f>
        <v>9</v>
      </c>
      <c r="L30" s="86">
        <v>2</v>
      </c>
      <c r="M30" s="86">
        <v>0</v>
      </c>
      <c r="N30" s="86">
        <v>0</v>
      </c>
      <c r="O30" s="92">
        <v>3</v>
      </c>
      <c r="P30" s="92">
        <v>4</v>
      </c>
    </row>
    <row r="31" spans="1:16" ht="20.100000000000001" customHeight="1">
      <c r="A31" s="90">
        <v>3</v>
      </c>
      <c r="B31" s="75" t="s">
        <v>160</v>
      </c>
      <c r="C31" s="112">
        <f>E31+F31+G31+H31+I31+J31+L31+M31+N31+O31+P31</f>
        <v>34</v>
      </c>
      <c r="D31" s="112">
        <f>E31+F31+G31+H31+I31+J31</f>
        <v>17</v>
      </c>
      <c r="E31" s="86">
        <v>0</v>
      </c>
      <c r="F31" s="86">
        <v>2</v>
      </c>
      <c r="G31" s="86">
        <v>0</v>
      </c>
      <c r="H31" s="86">
        <v>0</v>
      </c>
      <c r="I31" s="86">
        <v>4</v>
      </c>
      <c r="J31" s="86">
        <v>11</v>
      </c>
      <c r="K31" s="112">
        <f>L31+M31+N31+O31+P31+Q31</f>
        <v>17</v>
      </c>
      <c r="L31" s="86">
        <v>4</v>
      </c>
      <c r="M31" s="86">
        <v>0</v>
      </c>
      <c r="N31" s="86">
        <v>0</v>
      </c>
      <c r="O31" s="92">
        <v>5</v>
      </c>
      <c r="P31" s="92">
        <v>8</v>
      </c>
    </row>
    <row r="32" spans="1:16" ht="20.100000000000001" customHeight="1">
      <c r="A32" s="70"/>
      <c r="B32" s="72" t="s">
        <v>172</v>
      </c>
      <c r="C32" s="74"/>
      <c r="D32" s="74"/>
      <c r="E32" s="86"/>
      <c r="F32" s="86"/>
      <c r="G32" s="86"/>
      <c r="H32" s="86"/>
      <c r="I32" s="86"/>
      <c r="J32" s="86"/>
      <c r="K32" s="86"/>
      <c r="L32" s="78"/>
      <c r="M32" s="78"/>
      <c r="N32" s="78"/>
      <c r="O32" s="111"/>
      <c r="P32" s="111"/>
    </row>
    <row r="33" spans="1:16" ht="20.100000000000001" customHeight="1">
      <c r="A33" s="90">
        <v>1</v>
      </c>
      <c r="B33" s="115" t="s">
        <v>175</v>
      </c>
      <c r="C33" s="112">
        <f>E33+F33+G33+H33+I33+J33+L33+M33+N33+O33+P33</f>
        <v>18</v>
      </c>
      <c r="D33" s="112">
        <f>E33+F33+G33+H33+I33+J33</f>
        <v>8</v>
      </c>
      <c r="E33" s="74">
        <v>2</v>
      </c>
      <c r="F33" s="74">
        <v>0</v>
      </c>
      <c r="G33" s="74">
        <v>0</v>
      </c>
      <c r="H33" s="74">
        <v>0</v>
      </c>
      <c r="I33" s="74">
        <v>3</v>
      </c>
      <c r="J33" s="74">
        <v>3</v>
      </c>
      <c r="K33" s="112">
        <f>L33+M33+N33+O33+P33+Q33</f>
        <v>10</v>
      </c>
      <c r="L33" s="74">
        <v>4</v>
      </c>
      <c r="M33" s="74">
        <v>1</v>
      </c>
      <c r="N33" s="74">
        <v>0</v>
      </c>
      <c r="O33" s="93">
        <v>4</v>
      </c>
      <c r="P33" s="93">
        <v>1</v>
      </c>
    </row>
    <row r="34" spans="1:16" ht="20.100000000000001" customHeight="1">
      <c r="A34" s="90">
        <v>2</v>
      </c>
      <c r="B34" s="115" t="s">
        <v>183</v>
      </c>
      <c r="C34" s="112">
        <f>E34+F34+G34+H34+I34+J34+L34+M34+N34+O34+P34</f>
        <v>17</v>
      </c>
      <c r="D34" s="112">
        <f>E34+F34+G34+H34+I34+J34</f>
        <v>8</v>
      </c>
      <c r="E34" s="74">
        <v>2</v>
      </c>
      <c r="F34" s="74">
        <v>2</v>
      </c>
      <c r="G34" s="74">
        <v>0</v>
      </c>
      <c r="H34" s="74">
        <v>0</v>
      </c>
      <c r="I34" s="74">
        <v>1</v>
      </c>
      <c r="J34" s="74">
        <v>3</v>
      </c>
      <c r="K34" s="112">
        <f>L34+M34+N34+O34+P34+Q34</f>
        <v>9</v>
      </c>
      <c r="L34" s="74">
        <v>6</v>
      </c>
      <c r="M34" s="74">
        <v>0</v>
      </c>
      <c r="N34" s="74">
        <v>0</v>
      </c>
      <c r="O34" s="93">
        <v>1</v>
      </c>
      <c r="P34" s="93">
        <v>2</v>
      </c>
    </row>
    <row r="35" spans="1:16" ht="20.100000000000001" customHeight="1">
      <c r="A35" s="90">
        <v>3</v>
      </c>
      <c r="B35" s="115" t="s">
        <v>185</v>
      </c>
      <c r="C35" s="112">
        <f>E35+F35+G35+H35+I35+J35+L35+M35+N35+O35+P35</f>
        <v>15</v>
      </c>
      <c r="D35" s="112">
        <f>E35+F35+G35+H35+I35+J35</f>
        <v>7</v>
      </c>
      <c r="E35" s="74">
        <v>1</v>
      </c>
      <c r="F35" s="74">
        <v>2</v>
      </c>
      <c r="G35" s="74">
        <v>0</v>
      </c>
      <c r="H35" s="74">
        <v>0</v>
      </c>
      <c r="I35" s="74">
        <v>1</v>
      </c>
      <c r="J35" s="74">
        <v>3</v>
      </c>
      <c r="K35" s="112">
        <f>L35+M35+N35+O35+P35+Q35</f>
        <v>8</v>
      </c>
      <c r="L35" s="74">
        <v>7</v>
      </c>
      <c r="M35" s="74">
        <v>0</v>
      </c>
      <c r="N35" s="74">
        <v>0</v>
      </c>
      <c r="O35" s="93">
        <v>0</v>
      </c>
      <c r="P35" s="93">
        <v>1</v>
      </c>
    </row>
    <row r="36" spans="1:16" ht="20.100000000000001" customHeight="1">
      <c r="A36" s="90">
        <v>4</v>
      </c>
      <c r="B36" s="115" t="s">
        <v>192</v>
      </c>
      <c r="C36" s="112">
        <f>E36+F36+G36+H36+I36+J36+L36+M36+N36+O36+P36</f>
        <v>19</v>
      </c>
      <c r="D36" s="112">
        <f>E36+F36+G36+H36+I36+J36</f>
        <v>8</v>
      </c>
      <c r="E36" s="74">
        <v>1</v>
      </c>
      <c r="F36" s="74">
        <v>1</v>
      </c>
      <c r="G36" s="74">
        <v>0</v>
      </c>
      <c r="H36" s="74">
        <v>0</v>
      </c>
      <c r="I36" s="74">
        <v>4</v>
      </c>
      <c r="J36" s="74">
        <v>2</v>
      </c>
      <c r="K36" s="112">
        <f>L36+M36+N36+O36+P36+Q36</f>
        <v>11</v>
      </c>
      <c r="L36" s="74">
        <v>9</v>
      </c>
      <c r="M36" s="74">
        <v>1</v>
      </c>
      <c r="N36" s="74">
        <v>0</v>
      </c>
      <c r="O36" s="93">
        <v>0</v>
      </c>
      <c r="P36" s="93">
        <v>1</v>
      </c>
    </row>
    <row r="37" spans="1:16" ht="20.100000000000001" customHeight="1">
      <c r="A37" s="90">
        <v>5</v>
      </c>
      <c r="B37" s="115" t="s">
        <v>173</v>
      </c>
      <c r="C37" s="112">
        <f>E37+F37+G37+H37+I37+J37+L37+M37+N37+O37+P37</f>
        <v>36</v>
      </c>
      <c r="D37" s="112">
        <f>E37+F37+G37+H37+I37+J37</f>
        <v>16</v>
      </c>
      <c r="E37" s="74">
        <v>3</v>
      </c>
      <c r="F37" s="74">
        <v>5</v>
      </c>
      <c r="G37" s="74">
        <v>0</v>
      </c>
      <c r="H37" s="74">
        <v>0</v>
      </c>
      <c r="I37" s="74">
        <v>3</v>
      </c>
      <c r="J37" s="74">
        <v>5</v>
      </c>
      <c r="K37" s="112">
        <f>L37+M37+N37+O37+P37+Q37</f>
        <v>20</v>
      </c>
      <c r="L37" s="74">
        <v>16</v>
      </c>
      <c r="M37" s="74">
        <v>1</v>
      </c>
      <c r="N37" s="74">
        <v>0</v>
      </c>
      <c r="O37" s="93">
        <v>2</v>
      </c>
      <c r="P37" s="93">
        <v>1</v>
      </c>
    </row>
    <row r="38" spans="1:16" ht="20.100000000000001" customHeight="1">
      <c r="A38" s="70"/>
      <c r="B38" s="72" t="s">
        <v>217</v>
      </c>
      <c r="C38" s="74"/>
      <c r="D38" s="74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111"/>
      <c r="P38" s="111"/>
    </row>
    <row r="39" spans="1:16" ht="20.100000000000001" customHeight="1">
      <c r="A39" s="90">
        <v>1</v>
      </c>
      <c r="B39" s="85" t="s">
        <v>804</v>
      </c>
      <c r="C39" s="112">
        <f>E39+F39+G39+H39+I39+J39+L39+M39+N39+O39+P39</f>
        <v>35</v>
      </c>
      <c r="D39" s="112">
        <f>E39+F39+G39+H39+I39+J39</f>
        <v>32</v>
      </c>
      <c r="E39" s="79">
        <v>8</v>
      </c>
      <c r="F39" s="79">
        <v>0</v>
      </c>
      <c r="G39" s="79">
        <v>0</v>
      </c>
      <c r="H39" s="79">
        <v>0</v>
      </c>
      <c r="I39" s="79">
        <v>9</v>
      </c>
      <c r="J39" s="79">
        <v>15</v>
      </c>
      <c r="K39" s="112">
        <f>L39+M39+N39+O39+P39+Q39</f>
        <v>3</v>
      </c>
      <c r="L39" s="79">
        <v>0</v>
      </c>
      <c r="M39" s="79">
        <v>0</v>
      </c>
      <c r="N39" s="89">
        <v>3</v>
      </c>
      <c r="O39" s="89">
        <v>0</v>
      </c>
      <c r="P39" s="89">
        <v>0</v>
      </c>
    </row>
    <row r="40" spans="1:16" ht="20.100000000000001" customHeight="1">
      <c r="A40" s="90">
        <v>2</v>
      </c>
      <c r="B40" s="85" t="s">
        <v>805</v>
      </c>
      <c r="C40" s="112">
        <f>E40+F40+G40+H40+I40+J40+L40+M40+N40+O40+P40</f>
        <v>14</v>
      </c>
      <c r="D40" s="112">
        <f>E40+F40+G40+H40+I40+J40</f>
        <v>6</v>
      </c>
      <c r="E40" s="86">
        <v>0</v>
      </c>
      <c r="F40" s="86">
        <v>4</v>
      </c>
      <c r="G40" s="86">
        <v>0</v>
      </c>
      <c r="H40" s="86">
        <v>0</v>
      </c>
      <c r="I40" s="86">
        <v>2</v>
      </c>
      <c r="J40" s="86">
        <v>0</v>
      </c>
      <c r="K40" s="112">
        <f>L40+M40+N40+O40+P40+Q40</f>
        <v>8</v>
      </c>
      <c r="L40" s="86">
        <v>7</v>
      </c>
      <c r="M40" s="86">
        <v>0</v>
      </c>
      <c r="N40" s="86">
        <v>0</v>
      </c>
      <c r="O40" s="92">
        <v>1</v>
      </c>
      <c r="P40" s="92">
        <v>0</v>
      </c>
    </row>
    <row r="41" spans="1:16" ht="20.100000000000001" customHeight="1">
      <c r="A41" s="90">
        <v>3</v>
      </c>
      <c r="B41" s="85" t="s">
        <v>240</v>
      </c>
      <c r="C41" s="112">
        <f>E41+F41+G41+H41+I41+J41+L41+M41+N41+O41+P41</f>
        <v>26</v>
      </c>
      <c r="D41" s="112">
        <f>E41+F41+G41+H41+I41+J41</f>
        <v>17</v>
      </c>
      <c r="E41" s="86">
        <v>0</v>
      </c>
      <c r="F41" s="86">
        <v>13</v>
      </c>
      <c r="G41" s="86">
        <v>0</v>
      </c>
      <c r="H41" s="86">
        <v>0</v>
      </c>
      <c r="I41" s="86">
        <v>4</v>
      </c>
      <c r="J41" s="86">
        <v>0</v>
      </c>
      <c r="K41" s="112">
        <f>L41+M41+N41+O41+P41+Q41</f>
        <v>9</v>
      </c>
      <c r="L41" s="86">
        <v>8</v>
      </c>
      <c r="M41" s="86">
        <v>0</v>
      </c>
      <c r="N41" s="86">
        <v>0</v>
      </c>
      <c r="O41" s="92">
        <v>1</v>
      </c>
      <c r="P41" s="92">
        <v>0</v>
      </c>
    </row>
    <row r="42" spans="1:16" ht="20.100000000000001" customHeight="1">
      <c r="A42" s="70"/>
      <c r="B42" s="72" t="s">
        <v>249</v>
      </c>
      <c r="C42" s="74"/>
      <c r="D42" s="74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111"/>
      <c r="P42" s="111"/>
    </row>
    <row r="43" spans="1:16" ht="20.100000000000001" customHeight="1">
      <c r="A43" s="90">
        <v>1</v>
      </c>
      <c r="B43" s="75" t="s">
        <v>258</v>
      </c>
      <c r="C43" s="112">
        <f>E43+F43+G43+H43+I43+J43+L43+M43+N43+O43+P43</f>
        <v>13</v>
      </c>
      <c r="D43" s="112">
        <f>E43+F43+G43+H43+I43+J43</f>
        <v>6</v>
      </c>
      <c r="E43" s="86">
        <v>1</v>
      </c>
      <c r="F43" s="86">
        <v>0</v>
      </c>
      <c r="G43" s="86">
        <v>0</v>
      </c>
      <c r="H43" s="86">
        <v>0</v>
      </c>
      <c r="I43" s="86">
        <v>3</v>
      </c>
      <c r="J43" s="86">
        <v>2</v>
      </c>
      <c r="K43" s="112">
        <f>L43+M43+N43+O43+P43+Q43</f>
        <v>7</v>
      </c>
      <c r="L43" s="86">
        <v>4</v>
      </c>
      <c r="M43" s="86">
        <v>0</v>
      </c>
      <c r="N43" s="86">
        <v>0</v>
      </c>
      <c r="O43" s="92">
        <v>1</v>
      </c>
      <c r="P43" s="92">
        <v>2</v>
      </c>
    </row>
    <row r="44" spans="1:16" ht="20.100000000000001" customHeight="1">
      <c r="A44" s="90">
        <v>2</v>
      </c>
      <c r="B44" s="75" t="s">
        <v>279</v>
      </c>
      <c r="C44" s="112">
        <f>E44+F44+G44+H44+I44+J44+L44+M44+N44+O44+P44</f>
        <v>14</v>
      </c>
      <c r="D44" s="112">
        <f>E44+F44+G44+H44+I44+J44</f>
        <v>7</v>
      </c>
      <c r="E44" s="86">
        <v>0</v>
      </c>
      <c r="F44" s="86">
        <v>0</v>
      </c>
      <c r="G44" s="86">
        <v>0</v>
      </c>
      <c r="H44" s="86">
        <v>0</v>
      </c>
      <c r="I44" s="86">
        <v>2</v>
      </c>
      <c r="J44" s="86">
        <v>5</v>
      </c>
      <c r="K44" s="112">
        <f>L44+M44+N44+O44+P44+Q44</f>
        <v>7</v>
      </c>
      <c r="L44" s="86">
        <v>3</v>
      </c>
      <c r="M44" s="86">
        <v>0</v>
      </c>
      <c r="N44" s="86">
        <v>0</v>
      </c>
      <c r="O44" s="92">
        <v>1</v>
      </c>
      <c r="P44" s="92">
        <v>3</v>
      </c>
    </row>
    <row r="45" spans="1:16" ht="20.100000000000001" customHeight="1">
      <c r="A45" s="90">
        <v>3</v>
      </c>
      <c r="B45" s="75" t="s">
        <v>282</v>
      </c>
      <c r="C45" s="112">
        <f>E45+F45+G45+H45+I45+J45+L45+M45+N45+O45+P45</f>
        <v>14</v>
      </c>
      <c r="D45" s="112">
        <f>E45+F45+G45+H45+I45+J45</f>
        <v>7</v>
      </c>
      <c r="E45" s="86">
        <v>2</v>
      </c>
      <c r="F45" s="86">
        <v>0</v>
      </c>
      <c r="G45" s="86">
        <v>0</v>
      </c>
      <c r="H45" s="86">
        <v>0</v>
      </c>
      <c r="I45" s="86">
        <v>3</v>
      </c>
      <c r="J45" s="86">
        <v>2</v>
      </c>
      <c r="K45" s="112">
        <f>L45+M45+N45+O45+P45+Q45</f>
        <v>7</v>
      </c>
      <c r="L45" s="86">
        <v>4</v>
      </c>
      <c r="M45" s="86">
        <v>1</v>
      </c>
      <c r="N45" s="86">
        <v>0</v>
      </c>
      <c r="O45" s="92">
        <v>0</v>
      </c>
      <c r="P45" s="92">
        <v>2</v>
      </c>
    </row>
    <row r="46" spans="1:16" ht="20.100000000000001" customHeight="1">
      <c r="A46" s="70"/>
      <c r="B46" s="72" t="s">
        <v>285</v>
      </c>
      <c r="C46" s="74"/>
      <c r="D46" s="74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11"/>
      <c r="P46" s="111"/>
    </row>
    <row r="47" spans="1:16" ht="20.100000000000001" customHeight="1">
      <c r="A47" s="90">
        <v>1</v>
      </c>
      <c r="B47" s="116" t="s">
        <v>758</v>
      </c>
      <c r="C47" s="112">
        <f>E47+F47+G47+H47+I47+J47+L47+M47+N47+O47+P47</f>
        <v>19</v>
      </c>
      <c r="D47" s="112">
        <f>E47+F47+G47+H47+I47+J47</f>
        <v>10</v>
      </c>
      <c r="E47" s="79">
        <v>1</v>
      </c>
      <c r="F47" s="79">
        <v>2</v>
      </c>
      <c r="G47" s="79">
        <v>0</v>
      </c>
      <c r="H47" s="79">
        <v>0</v>
      </c>
      <c r="I47" s="79">
        <v>6</v>
      </c>
      <c r="J47" s="79">
        <v>1</v>
      </c>
      <c r="K47" s="112">
        <f>L47+M47+N47+O47+P47+Q47</f>
        <v>9</v>
      </c>
      <c r="L47" s="79">
        <v>2</v>
      </c>
      <c r="M47" s="79">
        <v>0</v>
      </c>
      <c r="N47" s="79">
        <v>0</v>
      </c>
      <c r="O47" s="89">
        <v>3</v>
      </c>
      <c r="P47" s="89">
        <v>4</v>
      </c>
    </row>
    <row r="48" spans="1:16" ht="20.100000000000001" customHeight="1">
      <c r="A48" s="90">
        <v>2</v>
      </c>
      <c r="B48" s="116" t="s">
        <v>806</v>
      </c>
      <c r="C48" s="112">
        <f>E48+F48+G48+H48+I48+J48+L48+M48+N48+O48+P48</f>
        <v>18</v>
      </c>
      <c r="D48" s="112">
        <f>E48+F48+G48+H48+I48+J48</f>
        <v>10</v>
      </c>
      <c r="E48" s="79">
        <v>1</v>
      </c>
      <c r="F48" s="79">
        <v>1</v>
      </c>
      <c r="G48" s="79">
        <v>0</v>
      </c>
      <c r="H48" s="79">
        <v>0</v>
      </c>
      <c r="I48" s="79">
        <v>7</v>
      </c>
      <c r="J48" s="79">
        <v>1</v>
      </c>
      <c r="K48" s="112">
        <f>L48+M48+N48+O48+P48+Q48</f>
        <v>8</v>
      </c>
      <c r="L48" s="79">
        <v>3</v>
      </c>
      <c r="M48" s="79">
        <v>0</v>
      </c>
      <c r="N48" s="79">
        <v>0</v>
      </c>
      <c r="O48" s="89">
        <v>3</v>
      </c>
      <c r="P48" s="89">
        <v>2</v>
      </c>
    </row>
    <row r="49" spans="1:16" ht="20.100000000000001" customHeight="1">
      <c r="A49" s="90">
        <v>3</v>
      </c>
      <c r="B49" s="116" t="s">
        <v>807</v>
      </c>
      <c r="C49" s="112">
        <f>E49+F49+G49+H49+I49+J49+L49+M49+N49+O49+P49</f>
        <v>19</v>
      </c>
      <c r="D49" s="112">
        <f>E49+F49+G49+H49+I49+J49</f>
        <v>9</v>
      </c>
      <c r="E49" s="79">
        <v>1</v>
      </c>
      <c r="F49" s="79">
        <v>0</v>
      </c>
      <c r="G49" s="79">
        <v>0</v>
      </c>
      <c r="H49" s="79">
        <v>0</v>
      </c>
      <c r="I49" s="79">
        <v>7</v>
      </c>
      <c r="J49" s="79">
        <v>1</v>
      </c>
      <c r="K49" s="112">
        <f>L49+M49+N49+O49+P49+Q49</f>
        <v>10</v>
      </c>
      <c r="L49" s="79">
        <v>4</v>
      </c>
      <c r="M49" s="79">
        <v>0</v>
      </c>
      <c r="N49" s="79">
        <v>0</v>
      </c>
      <c r="O49" s="89">
        <v>3</v>
      </c>
      <c r="P49" s="89">
        <v>3</v>
      </c>
    </row>
    <row r="50" spans="1:16" ht="20.100000000000001" customHeight="1">
      <c r="A50" s="70"/>
      <c r="B50" s="72" t="s">
        <v>321</v>
      </c>
      <c r="C50" s="74"/>
      <c r="D50" s="74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111"/>
      <c r="P50" s="111"/>
    </row>
    <row r="51" spans="1:16" ht="20.100000000000001" customHeight="1">
      <c r="A51" s="90">
        <v>1</v>
      </c>
      <c r="B51" s="117" t="s">
        <v>325</v>
      </c>
      <c r="C51" s="112">
        <f>E51+F51+G51+H51+I51+J51+L51+M51+N51+O51+P51</f>
        <v>18</v>
      </c>
      <c r="D51" s="112">
        <f>E51+F51+G51+H51+I51+J51</f>
        <v>8</v>
      </c>
      <c r="E51" s="86">
        <v>4</v>
      </c>
      <c r="F51" s="86">
        <v>0</v>
      </c>
      <c r="G51" s="86">
        <v>0</v>
      </c>
      <c r="H51" s="86">
        <v>0</v>
      </c>
      <c r="I51" s="86">
        <v>1</v>
      </c>
      <c r="J51" s="86">
        <v>3</v>
      </c>
      <c r="K51" s="112">
        <f>L51+M51+N51+O51+P51+Q51</f>
        <v>10</v>
      </c>
      <c r="L51" s="86">
        <v>9</v>
      </c>
      <c r="M51" s="86">
        <v>0</v>
      </c>
      <c r="N51" s="86">
        <v>0</v>
      </c>
      <c r="O51" s="92">
        <v>1</v>
      </c>
      <c r="P51" s="92">
        <v>0</v>
      </c>
    </row>
    <row r="52" spans="1:16" ht="20.100000000000001" customHeight="1">
      <c r="A52" s="118"/>
      <c r="B52" s="72" t="s">
        <v>338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111"/>
      <c r="P52" s="111"/>
    </row>
    <row r="53" spans="1:16" ht="20.100000000000001" customHeight="1">
      <c r="A53" s="89">
        <v>1</v>
      </c>
      <c r="B53" s="85" t="s">
        <v>808</v>
      </c>
      <c r="C53" s="112">
        <f>E53+F53+G53+H53+I53+J53+L53+M53+N53+O53+P53</f>
        <v>15</v>
      </c>
      <c r="D53" s="112">
        <f>E53+F53+G53+H53+I53+J53</f>
        <v>8</v>
      </c>
      <c r="E53" s="86">
        <v>2</v>
      </c>
      <c r="F53" s="86">
        <v>0</v>
      </c>
      <c r="G53" s="86">
        <v>0</v>
      </c>
      <c r="H53" s="86">
        <v>0</v>
      </c>
      <c r="I53" s="86">
        <v>4</v>
      </c>
      <c r="J53" s="86">
        <v>2</v>
      </c>
      <c r="K53" s="112">
        <f>L53+M53+N53+O53+P53+Q53</f>
        <v>7</v>
      </c>
      <c r="L53" s="86">
        <v>3</v>
      </c>
      <c r="M53" s="86">
        <v>0</v>
      </c>
      <c r="N53" s="86">
        <v>0</v>
      </c>
      <c r="O53" s="92">
        <v>4</v>
      </c>
      <c r="P53" s="92">
        <v>0</v>
      </c>
    </row>
    <row r="54" spans="1:16" ht="20.100000000000001" customHeight="1">
      <c r="A54" s="90">
        <v>2</v>
      </c>
      <c r="B54" s="83" t="s">
        <v>809</v>
      </c>
      <c r="C54" s="112">
        <f>E54+F54+G54+H54+I54+J54+L54+M54+N54+O54+P54</f>
        <v>15</v>
      </c>
      <c r="D54" s="112">
        <f>E54+F54+G54+H54+I54+J54</f>
        <v>8</v>
      </c>
      <c r="E54" s="86">
        <v>2</v>
      </c>
      <c r="F54" s="86">
        <v>0</v>
      </c>
      <c r="G54" s="86">
        <v>0</v>
      </c>
      <c r="H54" s="86">
        <v>0</v>
      </c>
      <c r="I54" s="86">
        <v>3</v>
      </c>
      <c r="J54" s="86">
        <v>3</v>
      </c>
      <c r="K54" s="112">
        <f>L54+M54+N54+O54+P54+Q54</f>
        <v>7</v>
      </c>
      <c r="L54" s="86">
        <v>1</v>
      </c>
      <c r="M54" s="86">
        <v>0</v>
      </c>
      <c r="N54" s="86">
        <v>0</v>
      </c>
      <c r="O54" s="92">
        <v>6</v>
      </c>
      <c r="P54" s="92">
        <v>0</v>
      </c>
    </row>
    <row r="55" spans="1:16" ht="20.100000000000001" customHeight="1">
      <c r="A55" s="90">
        <v>3</v>
      </c>
      <c r="B55" s="83" t="s">
        <v>810</v>
      </c>
      <c r="C55" s="112">
        <f>E55+F55+G55+H55+I55+J55+L55+M55+N55+O55+P55</f>
        <v>16</v>
      </c>
      <c r="D55" s="112">
        <f>E55+F55+G55+H55+I55+J55</f>
        <v>9</v>
      </c>
      <c r="E55" s="86">
        <v>1</v>
      </c>
      <c r="F55" s="86">
        <v>0</v>
      </c>
      <c r="G55" s="86">
        <v>0</v>
      </c>
      <c r="H55" s="86">
        <v>0</v>
      </c>
      <c r="I55" s="86">
        <v>5</v>
      </c>
      <c r="J55" s="86">
        <v>3</v>
      </c>
      <c r="K55" s="112">
        <f>L55+M55+N55+O55+P55+Q55</f>
        <v>7</v>
      </c>
      <c r="L55" s="86">
        <v>2</v>
      </c>
      <c r="M55" s="86">
        <v>0</v>
      </c>
      <c r="N55" s="86">
        <v>0</v>
      </c>
      <c r="O55" s="92">
        <v>4</v>
      </c>
      <c r="P55" s="92">
        <v>1</v>
      </c>
    </row>
    <row r="56" spans="1:16" ht="20.100000000000001" customHeight="1">
      <c r="A56" s="70"/>
      <c r="B56" s="72" t="s">
        <v>368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111"/>
      <c r="P56" s="111"/>
    </row>
    <row r="57" spans="1:16" ht="20.100000000000001" customHeight="1">
      <c r="A57" s="90">
        <v>1</v>
      </c>
      <c r="B57" s="85" t="s">
        <v>370</v>
      </c>
      <c r="C57" s="112">
        <f>E57+F57+G57+H57+I57+J57+L57+M57+N57+O57+P57</f>
        <v>16</v>
      </c>
      <c r="D57" s="112">
        <f>E57+F57+G57+H57+I57+J57</f>
        <v>9</v>
      </c>
      <c r="E57" s="86">
        <v>3</v>
      </c>
      <c r="F57" s="86">
        <v>0</v>
      </c>
      <c r="G57" s="86">
        <v>0</v>
      </c>
      <c r="H57" s="86">
        <v>0</v>
      </c>
      <c r="I57" s="86">
        <v>1</v>
      </c>
      <c r="J57" s="86">
        <v>5</v>
      </c>
      <c r="K57" s="112">
        <f>L57+M57+N57+O57+P57+Q57</f>
        <v>7</v>
      </c>
      <c r="L57" s="86">
        <v>3</v>
      </c>
      <c r="M57" s="86">
        <v>0</v>
      </c>
      <c r="N57" s="86">
        <v>0</v>
      </c>
      <c r="O57" s="92">
        <v>0</v>
      </c>
      <c r="P57" s="92">
        <v>4</v>
      </c>
    </row>
    <row r="58" spans="1:16" ht="20.100000000000001" customHeight="1">
      <c r="A58" s="90">
        <v>2</v>
      </c>
      <c r="B58" s="85" t="s">
        <v>372</v>
      </c>
      <c r="C58" s="112">
        <f>E58+F58+G58+H58+I58+J58+L58+M58+N58+O58+P58</f>
        <v>17</v>
      </c>
      <c r="D58" s="112">
        <f>E58+F58+G58+H58+I58+J58</f>
        <v>8</v>
      </c>
      <c r="E58" s="86">
        <v>3</v>
      </c>
      <c r="F58" s="86">
        <v>1</v>
      </c>
      <c r="G58" s="86">
        <v>0</v>
      </c>
      <c r="H58" s="86">
        <v>0</v>
      </c>
      <c r="I58" s="86">
        <v>1</v>
      </c>
      <c r="J58" s="86">
        <v>3</v>
      </c>
      <c r="K58" s="112">
        <f>L58+M58+N58+O58+P58+Q58</f>
        <v>9</v>
      </c>
      <c r="L58" s="86">
        <v>5</v>
      </c>
      <c r="M58" s="86">
        <v>0</v>
      </c>
      <c r="N58" s="86">
        <v>0</v>
      </c>
      <c r="O58" s="92">
        <v>2</v>
      </c>
      <c r="P58" s="92">
        <v>2</v>
      </c>
    </row>
    <row r="59" spans="1:16" ht="20.100000000000001" customHeight="1">
      <c r="A59" s="90">
        <v>3</v>
      </c>
      <c r="B59" s="85" t="s">
        <v>393</v>
      </c>
      <c r="C59" s="112">
        <f>E59+F59+G59+H59+I59+J59+L59+M59+N59+O59+P59</f>
        <v>19</v>
      </c>
      <c r="D59" s="112">
        <f>E59+F59+G59+H59+I59+J59</f>
        <v>10</v>
      </c>
      <c r="E59" s="86">
        <v>2</v>
      </c>
      <c r="F59" s="86">
        <v>2</v>
      </c>
      <c r="G59" s="86">
        <v>0</v>
      </c>
      <c r="H59" s="86">
        <v>0</v>
      </c>
      <c r="I59" s="86">
        <v>2</v>
      </c>
      <c r="J59" s="86">
        <v>4</v>
      </c>
      <c r="K59" s="112">
        <f>L59+M59+N59+O59+P59+Q59</f>
        <v>9</v>
      </c>
      <c r="L59" s="86">
        <v>6</v>
      </c>
      <c r="M59" s="86">
        <v>0</v>
      </c>
      <c r="N59" s="86">
        <v>0</v>
      </c>
      <c r="O59" s="92">
        <v>1</v>
      </c>
      <c r="P59" s="92">
        <v>2</v>
      </c>
    </row>
    <row r="60" spans="1:16" ht="20.100000000000001" customHeight="1">
      <c r="A60" s="70"/>
      <c r="B60" s="72" t="s">
        <v>398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111"/>
      <c r="P60" s="111"/>
    </row>
    <row r="61" spans="1:16" ht="20.100000000000001" customHeight="1">
      <c r="A61" s="90">
        <v>1</v>
      </c>
      <c r="B61" s="119" t="s">
        <v>811</v>
      </c>
      <c r="C61" s="112">
        <f>E61+F61+G61+H61+I61+J61+L61+M61+N61+O61+P61</f>
        <v>16</v>
      </c>
      <c r="D61" s="112">
        <f>E61+F61+G61+H61+I61+J61</f>
        <v>7</v>
      </c>
      <c r="E61" s="79">
        <v>2</v>
      </c>
      <c r="F61" s="79">
        <v>0</v>
      </c>
      <c r="G61" s="79">
        <v>1</v>
      </c>
      <c r="H61" s="79">
        <v>0</v>
      </c>
      <c r="I61" s="79">
        <v>3</v>
      </c>
      <c r="J61" s="79">
        <v>1</v>
      </c>
      <c r="K61" s="112">
        <f>L61+M61+N61+O61+P61+Q61</f>
        <v>9</v>
      </c>
      <c r="L61" s="79">
        <v>7</v>
      </c>
      <c r="M61" s="79">
        <v>0</v>
      </c>
      <c r="N61" s="79">
        <v>0</v>
      </c>
      <c r="O61" s="89">
        <v>2</v>
      </c>
      <c r="P61" s="89">
        <v>0</v>
      </c>
    </row>
    <row r="62" spans="1:16" ht="20.100000000000001" customHeight="1">
      <c r="A62" s="90">
        <v>2</v>
      </c>
      <c r="B62" s="119" t="s">
        <v>812</v>
      </c>
      <c r="C62" s="112">
        <f>E62+F62+G62+H62+I62+J62+L62+M62+N62+O62+P62</f>
        <v>16</v>
      </c>
      <c r="D62" s="112">
        <f>E62+F62+G62+H62+I62+J62</f>
        <v>7</v>
      </c>
      <c r="E62" s="79">
        <v>0</v>
      </c>
      <c r="F62" s="79">
        <v>0</v>
      </c>
      <c r="G62" s="79">
        <v>0</v>
      </c>
      <c r="H62" s="79">
        <v>0</v>
      </c>
      <c r="I62" s="79">
        <v>3</v>
      </c>
      <c r="J62" s="79">
        <v>4</v>
      </c>
      <c r="K62" s="112">
        <f>L62+M62+N62+O62+P62+Q62</f>
        <v>9</v>
      </c>
      <c r="L62" s="79">
        <v>3</v>
      </c>
      <c r="M62" s="79">
        <v>3</v>
      </c>
      <c r="N62" s="79">
        <v>0</v>
      </c>
      <c r="O62" s="89">
        <v>3</v>
      </c>
      <c r="P62" s="89">
        <v>0</v>
      </c>
    </row>
    <row r="63" spans="1:16" ht="20.100000000000001" customHeight="1">
      <c r="A63" s="90">
        <v>3</v>
      </c>
      <c r="B63" s="119" t="s">
        <v>404</v>
      </c>
      <c r="C63" s="112">
        <f>E63+F63+G63+H63+I63+J63+L63+M63+N63+O63+P63</f>
        <v>20</v>
      </c>
      <c r="D63" s="112">
        <f>E63+F63+G63+H63+I63+J63</f>
        <v>9</v>
      </c>
      <c r="E63" s="79">
        <v>1</v>
      </c>
      <c r="F63" s="79">
        <v>0</v>
      </c>
      <c r="G63" s="79">
        <v>0</v>
      </c>
      <c r="H63" s="79">
        <v>0</v>
      </c>
      <c r="I63" s="79">
        <v>6</v>
      </c>
      <c r="J63" s="79">
        <v>2</v>
      </c>
      <c r="K63" s="112">
        <f>L63+M63+N63+O63+P63+Q63</f>
        <v>11</v>
      </c>
      <c r="L63" s="79">
        <v>7</v>
      </c>
      <c r="M63" s="79">
        <v>2</v>
      </c>
      <c r="N63" s="79">
        <v>0</v>
      </c>
      <c r="O63" s="89">
        <v>2</v>
      </c>
      <c r="P63" s="89">
        <v>0</v>
      </c>
    </row>
    <row r="64" spans="1:16" ht="20.100000000000001" customHeight="1">
      <c r="A64" s="70"/>
      <c r="B64" s="72" t="s">
        <v>416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111"/>
      <c r="P64" s="111"/>
    </row>
    <row r="65" spans="1:16" ht="20.100000000000001" customHeight="1">
      <c r="A65" s="90">
        <v>1</v>
      </c>
      <c r="B65" s="116" t="s">
        <v>813</v>
      </c>
      <c r="C65" s="112">
        <f>E65+F65+G65+H65+I65+J65+L65+M65+N65+O65+P65</f>
        <v>35</v>
      </c>
      <c r="D65" s="112">
        <f>E65+F65+G65+H65+I65+J65</f>
        <v>17</v>
      </c>
      <c r="E65" s="79">
        <v>2</v>
      </c>
      <c r="F65" s="79">
        <v>2</v>
      </c>
      <c r="G65" s="79">
        <v>0</v>
      </c>
      <c r="H65" s="79">
        <v>0</v>
      </c>
      <c r="I65" s="79">
        <v>8</v>
      </c>
      <c r="J65" s="79">
        <v>5</v>
      </c>
      <c r="K65" s="112">
        <f>L65+M65+N65+O65+P65+Q65</f>
        <v>18</v>
      </c>
      <c r="L65" s="79">
        <v>9</v>
      </c>
      <c r="M65" s="79">
        <v>1</v>
      </c>
      <c r="N65" s="79">
        <v>1</v>
      </c>
      <c r="O65" s="89">
        <v>4</v>
      </c>
      <c r="P65" s="89">
        <v>3</v>
      </c>
    </row>
    <row r="66" spans="1:16" ht="20.100000000000001" customHeight="1">
      <c r="A66" s="70"/>
      <c r="B66" s="72" t="s">
        <v>454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111"/>
      <c r="P66" s="111"/>
    </row>
    <row r="67" spans="1:16" ht="20.100000000000001" customHeight="1">
      <c r="A67" s="90">
        <v>1</v>
      </c>
      <c r="B67" s="91" t="s">
        <v>492</v>
      </c>
      <c r="C67" s="112">
        <f t="shared" ref="C67:C75" si="1">E67+F67+G67+H67+I67+J67+L67+M67+N67+O67+P67</f>
        <v>18</v>
      </c>
      <c r="D67" s="112">
        <f t="shared" ref="D67:D75" si="2">E67+F67+G67+H67+I67+J67</f>
        <v>8</v>
      </c>
      <c r="E67" s="113">
        <v>0</v>
      </c>
      <c r="F67" s="113">
        <v>3</v>
      </c>
      <c r="G67" s="113">
        <v>0</v>
      </c>
      <c r="H67" s="113">
        <v>0</v>
      </c>
      <c r="I67" s="113">
        <v>4</v>
      </c>
      <c r="J67" s="113">
        <v>1</v>
      </c>
      <c r="K67" s="112">
        <f t="shared" ref="K67:K75" si="3">L67+M67+N67+O67+P67+Q67</f>
        <v>10</v>
      </c>
      <c r="L67" s="113">
        <v>6</v>
      </c>
      <c r="M67" s="113">
        <v>0</v>
      </c>
      <c r="N67" s="113">
        <v>0</v>
      </c>
      <c r="O67" s="89">
        <v>2</v>
      </c>
      <c r="P67" s="89">
        <v>2</v>
      </c>
    </row>
    <row r="68" spans="1:16" ht="20.100000000000001" customHeight="1">
      <c r="A68" s="90">
        <v>2</v>
      </c>
      <c r="B68" s="91" t="s">
        <v>493</v>
      </c>
      <c r="C68" s="112">
        <f t="shared" si="1"/>
        <v>19</v>
      </c>
      <c r="D68" s="112">
        <f t="shared" si="2"/>
        <v>7</v>
      </c>
      <c r="E68" s="113">
        <v>0</v>
      </c>
      <c r="F68" s="113">
        <v>4</v>
      </c>
      <c r="G68" s="113">
        <v>0</v>
      </c>
      <c r="H68" s="113">
        <v>0</v>
      </c>
      <c r="I68" s="113">
        <v>3</v>
      </c>
      <c r="J68" s="113">
        <v>0</v>
      </c>
      <c r="K68" s="112">
        <f t="shared" si="3"/>
        <v>12</v>
      </c>
      <c r="L68" s="113">
        <v>10</v>
      </c>
      <c r="M68" s="113">
        <v>1</v>
      </c>
      <c r="N68" s="113">
        <v>0</v>
      </c>
      <c r="O68" s="89">
        <v>1</v>
      </c>
      <c r="P68" s="113">
        <v>0</v>
      </c>
    </row>
    <row r="69" spans="1:16" ht="20.100000000000001" customHeight="1">
      <c r="A69" s="90">
        <v>3</v>
      </c>
      <c r="B69" s="75" t="s">
        <v>494</v>
      </c>
      <c r="C69" s="112">
        <f t="shared" si="1"/>
        <v>14</v>
      </c>
      <c r="D69" s="112">
        <f t="shared" si="2"/>
        <v>7</v>
      </c>
      <c r="E69" s="113">
        <v>1</v>
      </c>
      <c r="F69" s="113">
        <v>2</v>
      </c>
      <c r="G69" s="113">
        <v>0</v>
      </c>
      <c r="H69" s="113">
        <v>0</v>
      </c>
      <c r="I69" s="113">
        <v>3</v>
      </c>
      <c r="J69" s="113">
        <v>1</v>
      </c>
      <c r="K69" s="112">
        <f t="shared" si="3"/>
        <v>7</v>
      </c>
      <c r="L69" s="113">
        <v>3</v>
      </c>
      <c r="M69" s="113">
        <v>0</v>
      </c>
      <c r="N69" s="113">
        <v>0</v>
      </c>
      <c r="O69" s="89">
        <v>3</v>
      </c>
      <c r="P69" s="89">
        <v>1</v>
      </c>
    </row>
    <row r="70" spans="1:16" ht="20.100000000000001" customHeight="1">
      <c r="A70" s="90">
        <v>4</v>
      </c>
      <c r="B70" s="116" t="s">
        <v>814</v>
      </c>
      <c r="C70" s="112">
        <f t="shared" si="1"/>
        <v>17</v>
      </c>
      <c r="D70" s="112">
        <f t="shared" si="2"/>
        <v>8</v>
      </c>
      <c r="E70" s="113">
        <v>0</v>
      </c>
      <c r="F70" s="113">
        <v>0</v>
      </c>
      <c r="G70" s="113">
        <v>0</v>
      </c>
      <c r="H70" s="113">
        <v>0</v>
      </c>
      <c r="I70" s="113">
        <v>6</v>
      </c>
      <c r="J70" s="113">
        <v>2</v>
      </c>
      <c r="K70" s="112">
        <f t="shared" si="3"/>
        <v>9</v>
      </c>
      <c r="L70" s="113">
        <v>7</v>
      </c>
      <c r="M70" s="113">
        <v>0</v>
      </c>
      <c r="N70" s="113">
        <v>0</v>
      </c>
      <c r="O70" s="89">
        <v>2</v>
      </c>
      <c r="P70" s="113">
        <v>0</v>
      </c>
    </row>
    <row r="71" spans="1:16" ht="20.100000000000001" customHeight="1">
      <c r="A71" s="90">
        <v>5</v>
      </c>
      <c r="B71" s="116" t="s">
        <v>815</v>
      </c>
      <c r="C71" s="112">
        <f t="shared" si="1"/>
        <v>37</v>
      </c>
      <c r="D71" s="112">
        <f t="shared" si="2"/>
        <v>17</v>
      </c>
      <c r="E71" s="113">
        <v>3</v>
      </c>
      <c r="F71" s="113">
        <v>3</v>
      </c>
      <c r="G71" s="113">
        <v>0</v>
      </c>
      <c r="H71" s="113">
        <v>0</v>
      </c>
      <c r="I71" s="113">
        <v>7</v>
      </c>
      <c r="J71" s="113">
        <v>4</v>
      </c>
      <c r="K71" s="112">
        <f t="shared" si="3"/>
        <v>20</v>
      </c>
      <c r="L71" s="113">
        <v>16</v>
      </c>
      <c r="M71" s="113">
        <v>0</v>
      </c>
      <c r="N71" s="113">
        <v>0</v>
      </c>
      <c r="O71" s="89">
        <v>2</v>
      </c>
      <c r="P71" s="89">
        <v>2</v>
      </c>
    </row>
    <row r="72" spans="1:16" ht="20.100000000000001" customHeight="1">
      <c r="A72" s="90">
        <v>6</v>
      </c>
      <c r="B72" s="116" t="s">
        <v>816</v>
      </c>
      <c r="C72" s="112">
        <f t="shared" si="1"/>
        <v>32</v>
      </c>
      <c r="D72" s="112">
        <f t="shared" si="2"/>
        <v>15</v>
      </c>
      <c r="E72" s="113">
        <v>4</v>
      </c>
      <c r="F72" s="113">
        <v>6</v>
      </c>
      <c r="G72" s="113">
        <v>0</v>
      </c>
      <c r="H72" s="113">
        <v>0</v>
      </c>
      <c r="I72" s="113">
        <v>5</v>
      </c>
      <c r="J72" s="113">
        <v>0</v>
      </c>
      <c r="K72" s="112">
        <f t="shared" si="3"/>
        <v>17</v>
      </c>
      <c r="L72" s="113">
        <v>12</v>
      </c>
      <c r="M72" s="113">
        <v>0</v>
      </c>
      <c r="N72" s="113">
        <v>1</v>
      </c>
      <c r="O72" s="89">
        <v>3</v>
      </c>
      <c r="P72" s="89">
        <v>1</v>
      </c>
    </row>
    <row r="73" spans="1:16" ht="20.100000000000001" customHeight="1">
      <c r="A73" s="90">
        <v>7</v>
      </c>
      <c r="B73" s="116" t="s">
        <v>478</v>
      </c>
      <c r="C73" s="112">
        <f t="shared" si="1"/>
        <v>17</v>
      </c>
      <c r="D73" s="112">
        <f t="shared" si="2"/>
        <v>8</v>
      </c>
      <c r="E73" s="113">
        <v>0</v>
      </c>
      <c r="F73" s="113">
        <v>1</v>
      </c>
      <c r="G73" s="113">
        <v>0</v>
      </c>
      <c r="H73" s="113">
        <v>0</v>
      </c>
      <c r="I73" s="113">
        <v>5</v>
      </c>
      <c r="J73" s="113">
        <v>2</v>
      </c>
      <c r="K73" s="112">
        <f t="shared" si="3"/>
        <v>9</v>
      </c>
      <c r="L73" s="113">
        <v>7</v>
      </c>
      <c r="M73" s="113">
        <v>0</v>
      </c>
      <c r="N73" s="113">
        <v>0</v>
      </c>
      <c r="O73" s="113">
        <v>0</v>
      </c>
      <c r="P73" s="89">
        <v>2</v>
      </c>
    </row>
    <row r="74" spans="1:16" ht="20.100000000000001" customHeight="1">
      <c r="A74" s="90">
        <v>8</v>
      </c>
      <c r="B74" s="116" t="s">
        <v>519</v>
      </c>
      <c r="C74" s="112">
        <f t="shared" si="1"/>
        <v>16</v>
      </c>
      <c r="D74" s="112">
        <f t="shared" si="2"/>
        <v>7</v>
      </c>
      <c r="E74" s="113">
        <v>0</v>
      </c>
      <c r="F74" s="113">
        <v>0</v>
      </c>
      <c r="G74" s="113">
        <v>0</v>
      </c>
      <c r="H74" s="113">
        <v>0</v>
      </c>
      <c r="I74" s="113">
        <v>4</v>
      </c>
      <c r="J74" s="113">
        <v>3</v>
      </c>
      <c r="K74" s="112">
        <f t="shared" si="3"/>
        <v>9</v>
      </c>
      <c r="L74" s="113">
        <v>4</v>
      </c>
      <c r="M74" s="113">
        <v>0</v>
      </c>
      <c r="N74" s="113">
        <v>0</v>
      </c>
      <c r="O74" s="89">
        <v>3</v>
      </c>
      <c r="P74" s="89">
        <v>2</v>
      </c>
    </row>
    <row r="75" spans="1:16" ht="20.100000000000001" customHeight="1">
      <c r="A75" s="90">
        <v>9</v>
      </c>
      <c r="B75" s="116" t="s">
        <v>817</v>
      </c>
      <c r="C75" s="112">
        <f t="shared" si="1"/>
        <v>15</v>
      </c>
      <c r="D75" s="112">
        <f t="shared" si="2"/>
        <v>5</v>
      </c>
      <c r="E75" s="113">
        <v>0</v>
      </c>
      <c r="F75" s="113">
        <v>2</v>
      </c>
      <c r="G75" s="113">
        <v>0</v>
      </c>
      <c r="H75" s="113">
        <v>0</v>
      </c>
      <c r="I75" s="113">
        <v>2</v>
      </c>
      <c r="J75" s="113">
        <v>1</v>
      </c>
      <c r="K75" s="112">
        <f t="shared" si="3"/>
        <v>10</v>
      </c>
      <c r="L75" s="113">
        <v>9</v>
      </c>
      <c r="M75" s="113">
        <v>0</v>
      </c>
      <c r="N75" s="113">
        <v>0</v>
      </c>
      <c r="O75" s="89">
        <v>1</v>
      </c>
      <c r="P75" s="89">
        <v>0</v>
      </c>
    </row>
    <row r="76" spans="1:16" ht="20.100000000000001" customHeight="1">
      <c r="A76" s="70"/>
      <c r="B76" s="72" t="s">
        <v>496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111"/>
      <c r="P76" s="111"/>
    </row>
    <row r="77" spans="1:16" ht="20.100000000000001" customHeight="1">
      <c r="A77" s="90">
        <v>1</v>
      </c>
      <c r="B77" s="85" t="s">
        <v>502</v>
      </c>
      <c r="C77" s="112">
        <f>E77+F77+G77+H77+I77+J77+L77+M77+N77+O77+P77</f>
        <v>17</v>
      </c>
      <c r="D77" s="112">
        <f>E77+F77+G77+H77+I77+J77</f>
        <v>8</v>
      </c>
      <c r="E77" s="86">
        <v>3</v>
      </c>
      <c r="F77" s="86">
        <v>2</v>
      </c>
      <c r="G77" s="86">
        <v>0</v>
      </c>
      <c r="H77" s="86">
        <v>0</v>
      </c>
      <c r="I77" s="86">
        <v>2</v>
      </c>
      <c r="J77" s="86">
        <v>1</v>
      </c>
      <c r="K77" s="112">
        <f>L77+M77+N77+O77+P77+Q77</f>
        <v>9</v>
      </c>
      <c r="L77" s="86">
        <v>8</v>
      </c>
      <c r="M77" s="86">
        <v>1</v>
      </c>
      <c r="N77" s="86">
        <v>0</v>
      </c>
      <c r="O77" s="92">
        <v>0</v>
      </c>
      <c r="P77" s="92">
        <v>0</v>
      </c>
    </row>
    <row r="78" spans="1:16" ht="20.100000000000001" customHeight="1">
      <c r="A78" s="70"/>
      <c r="B78" s="72" t="s">
        <v>508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111"/>
      <c r="P78" s="111"/>
    </row>
    <row r="79" spans="1:16" ht="20.100000000000001" customHeight="1">
      <c r="A79" s="90">
        <v>1</v>
      </c>
      <c r="B79" s="85" t="s">
        <v>509</v>
      </c>
      <c r="C79" s="112">
        <f>E79+F79+G79+H79+I79+J79+L79+M79+N79+O79+P79</f>
        <v>16</v>
      </c>
      <c r="D79" s="112">
        <f>E79+F79+G79+H79+I79+J79</f>
        <v>7</v>
      </c>
      <c r="E79" s="86">
        <v>3</v>
      </c>
      <c r="F79" s="86">
        <v>0</v>
      </c>
      <c r="G79" s="86">
        <v>0</v>
      </c>
      <c r="H79" s="86">
        <v>0</v>
      </c>
      <c r="I79" s="86">
        <v>0</v>
      </c>
      <c r="J79" s="86">
        <v>4</v>
      </c>
      <c r="K79" s="112">
        <f>L79+M79+N79+O79+P79+Q79</f>
        <v>9</v>
      </c>
      <c r="L79" s="86">
        <v>8</v>
      </c>
      <c r="M79" s="86">
        <v>1</v>
      </c>
      <c r="N79" s="86">
        <v>0</v>
      </c>
      <c r="O79" s="93">
        <v>0</v>
      </c>
      <c r="P79" s="93">
        <v>0</v>
      </c>
    </row>
    <row r="80" spans="1:16" ht="20.100000000000001" customHeight="1">
      <c r="A80" s="90">
        <v>2</v>
      </c>
      <c r="B80" s="85" t="s">
        <v>519</v>
      </c>
      <c r="C80" s="112">
        <f>E80+F80+G80+H80+I80+J80+L80+M80+N80+O80+P80</f>
        <v>19</v>
      </c>
      <c r="D80" s="112">
        <f>E80+F80+G80+H80+I80+J80</f>
        <v>9</v>
      </c>
      <c r="E80" s="86">
        <v>4</v>
      </c>
      <c r="F80" s="86">
        <v>0</v>
      </c>
      <c r="G80" s="86">
        <v>0</v>
      </c>
      <c r="H80" s="86">
        <v>0</v>
      </c>
      <c r="I80" s="86">
        <v>1</v>
      </c>
      <c r="J80" s="86">
        <v>4</v>
      </c>
      <c r="K80" s="112">
        <f>L80+M80+N80+O80+P80+Q80</f>
        <v>10</v>
      </c>
      <c r="L80" s="86">
        <v>7</v>
      </c>
      <c r="M80" s="86">
        <v>1</v>
      </c>
      <c r="N80" s="86">
        <v>0</v>
      </c>
      <c r="O80" s="93">
        <v>0</v>
      </c>
      <c r="P80" s="93">
        <v>2</v>
      </c>
    </row>
    <row r="81" spans="1:16" ht="20.100000000000001" customHeight="1">
      <c r="A81" s="90">
        <v>3</v>
      </c>
      <c r="B81" s="85" t="s">
        <v>818</v>
      </c>
      <c r="C81" s="112">
        <f>E81+F81+G81+H81+I81+J81+L81+M81+N81+O81+P81</f>
        <v>15</v>
      </c>
      <c r="D81" s="112">
        <f>E81+F81+G81+H81+I81+J81</f>
        <v>8</v>
      </c>
      <c r="E81" s="86">
        <v>3</v>
      </c>
      <c r="F81" s="86">
        <v>0</v>
      </c>
      <c r="G81" s="86">
        <v>0</v>
      </c>
      <c r="H81" s="86">
        <v>0</v>
      </c>
      <c r="I81" s="86">
        <v>1</v>
      </c>
      <c r="J81" s="86">
        <v>4</v>
      </c>
      <c r="K81" s="112">
        <f>L81+M81+N81+O81+P81+Q81</f>
        <v>7</v>
      </c>
      <c r="L81" s="86">
        <v>5</v>
      </c>
      <c r="M81" s="86">
        <v>0</v>
      </c>
      <c r="N81" s="86">
        <v>1</v>
      </c>
      <c r="O81" s="93">
        <v>0</v>
      </c>
      <c r="P81" s="93">
        <v>1</v>
      </c>
    </row>
    <row r="82" spans="1:16" ht="20.100000000000001" customHeight="1">
      <c r="A82" s="70"/>
      <c r="B82" s="72" t="s">
        <v>525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111"/>
      <c r="P82" s="111"/>
    </row>
    <row r="83" spans="1:16" ht="20.100000000000001" customHeight="1">
      <c r="A83" s="90">
        <v>1</v>
      </c>
      <c r="B83" s="75" t="s">
        <v>819</v>
      </c>
      <c r="C83" s="112">
        <f>E83+F83+G83+H83+I83+J83+L83+M83+N83+O83+P83</f>
        <v>19</v>
      </c>
      <c r="D83" s="112">
        <f>E83+F83+G83+H83+I83+J83</f>
        <v>5</v>
      </c>
      <c r="E83" s="86">
        <v>0</v>
      </c>
      <c r="F83" s="86">
        <v>0</v>
      </c>
      <c r="G83" s="86">
        <v>1</v>
      </c>
      <c r="H83" s="86">
        <v>0</v>
      </c>
      <c r="I83" s="86">
        <v>4</v>
      </c>
      <c r="J83" s="86">
        <v>0</v>
      </c>
      <c r="K83" s="112">
        <f>L83+M83+N83+O83+P83+Q83</f>
        <v>14</v>
      </c>
      <c r="L83" s="86">
        <v>9</v>
      </c>
      <c r="M83" s="86">
        <v>0</v>
      </c>
      <c r="N83" s="86">
        <v>0</v>
      </c>
      <c r="O83" s="92">
        <v>5</v>
      </c>
      <c r="P83" s="92">
        <v>0</v>
      </c>
    </row>
    <row r="84" spans="1:16" ht="20.100000000000001" customHeight="1">
      <c r="A84" s="70"/>
      <c r="B84" s="72" t="s">
        <v>540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11"/>
      <c r="P84" s="111"/>
    </row>
    <row r="85" spans="1:16" ht="20.100000000000001" customHeight="1">
      <c r="A85" s="90">
        <v>1</v>
      </c>
      <c r="B85" s="83" t="s">
        <v>546</v>
      </c>
      <c r="C85" s="112">
        <f>E85+F85+G85+H85+I85+J85+L85+M85+N85+O85+P85</f>
        <v>18</v>
      </c>
      <c r="D85" s="112">
        <f>E85+F85+G85+H85+I85+J85</f>
        <v>9</v>
      </c>
      <c r="E85" s="86">
        <v>1</v>
      </c>
      <c r="F85" s="86">
        <v>2</v>
      </c>
      <c r="G85" s="86">
        <v>1</v>
      </c>
      <c r="H85" s="86">
        <v>0</v>
      </c>
      <c r="I85" s="86">
        <v>1</v>
      </c>
      <c r="J85" s="86">
        <v>4</v>
      </c>
      <c r="K85" s="112">
        <f>L85+M85+N85+O85+P85+Q85</f>
        <v>9</v>
      </c>
      <c r="L85" s="86">
        <v>6</v>
      </c>
      <c r="M85" s="86">
        <v>2</v>
      </c>
      <c r="N85" s="86">
        <v>0</v>
      </c>
      <c r="O85" s="92">
        <v>0</v>
      </c>
      <c r="P85" s="92">
        <v>1</v>
      </c>
    </row>
    <row r="86" spans="1:16" ht="20.100000000000001" customHeight="1">
      <c r="A86" s="70"/>
      <c r="B86" s="72" t="s">
        <v>552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11"/>
      <c r="P86" s="111"/>
    </row>
    <row r="87" spans="1:16" ht="20.100000000000001" customHeight="1">
      <c r="A87" s="90">
        <v>1</v>
      </c>
      <c r="B87" s="83" t="s">
        <v>558</v>
      </c>
      <c r="C87" s="112">
        <f>E87+F87+G87+H87+I87+J87+L87+M87+N87+O87+P87</f>
        <v>39</v>
      </c>
      <c r="D87" s="112">
        <f>E87+F87+G87+H87+I87+J87</f>
        <v>20</v>
      </c>
      <c r="E87" s="79">
        <v>15</v>
      </c>
      <c r="F87" s="79">
        <v>0</v>
      </c>
      <c r="G87" s="79">
        <v>0</v>
      </c>
      <c r="H87" s="79">
        <v>0</v>
      </c>
      <c r="I87" s="79">
        <v>5</v>
      </c>
      <c r="J87" s="79">
        <v>0</v>
      </c>
      <c r="K87" s="112">
        <f>L87+M87+N87+O87+P87+Q87</f>
        <v>19</v>
      </c>
      <c r="L87" s="79">
        <v>18</v>
      </c>
      <c r="M87" s="79">
        <v>0</v>
      </c>
      <c r="N87" s="79">
        <v>0</v>
      </c>
      <c r="O87" s="89">
        <v>1</v>
      </c>
      <c r="P87" s="89">
        <v>0</v>
      </c>
    </row>
    <row r="88" spans="1:16" ht="20.100000000000001" customHeight="1">
      <c r="A88" s="70"/>
      <c r="B88" s="72" t="s">
        <v>576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11"/>
      <c r="P88" s="111"/>
    </row>
    <row r="89" spans="1:16" ht="20.100000000000001" customHeight="1">
      <c r="A89" s="90">
        <v>1</v>
      </c>
      <c r="B89" s="85" t="s">
        <v>820</v>
      </c>
      <c r="C89" s="112">
        <f>E89+F89+G89+H89+I89+J89+L89+M89+N89+O89+P89</f>
        <v>17</v>
      </c>
      <c r="D89" s="112">
        <f>E89+F89+G89+H89+I89+J89</f>
        <v>9</v>
      </c>
      <c r="E89" s="86">
        <v>5</v>
      </c>
      <c r="F89" s="86">
        <v>1</v>
      </c>
      <c r="G89" s="86">
        <v>0</v>
      </c>
      <c r="H89" s="86">
        <v>0</v>
      </c>
      <c r="I89" s="86">
        <v>3</v>
      </c>
      <c r="J89" s="86">
        <v>0</v>
      </c>
      <c r="K89" s="112">
        <f>L89+M89+N89+O89+P89+Q89</f>
        <v>8</v>
      </c>
      <c r="L89" s="86">
        <v>6</v>
      </c>
      <c r="M89" s="86">
        <v>0</v>
      </c>
      <c r="N89" s="86">
        <v>0</v>
      </c>
      <c r="O89" s="92">
        <v>2</v>
      </c>
      <c r="P89" s="92">
        <v>0</v>
      </c>
    </row>
    <row r="90" spans="1:16" ht="20.100000000000001" customHeight="1">
      <c r="A90" s="70"/>
      <c r="B90" s="72" t="s">
        <v>598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11"/>
      <c r="P90" s="111"/>
    </row>
    <row r="91" spans="1:16" ht="20.100000000000001" customHeight="1">
      <c r="A91" s="90">
        <v>1</v>
      </c>
      <c r="B91" s="75" t="s">
        <v>821</v>
      </c>
      <c r="C91" s="112">
        <f>E91+F91+G91+H91+I91+J91+L91+M91+N91+O91+P91</f>
        <v>41</v>
      </c>
      <c r="D91" s="112">
        <f>E91+F91+G91+H91+I91+J91</f>
        <v>20</v>
      </c>
      <c r="E91" s="79">
        <v>4</v>
      </c>
      <c r="F91" s="79">
        <v>7</v>
      </c>
      <c r="G91" s="79">
        <v>0</v>
      </c>
      <c r="H91" s="79">
        <v>0</v>
      </c>
      <c r="I91" s="79">
        <v>7</v>
      </c>
      <c r="J91" s="79">
        <v>2</v>
      </c>
      <c r="K91" s="112">
        <f>L91+M91+N91+O91+P91+Q91</f>
        <v>21</v>
      </c>
      <c r="L91" s="79">
        <v>9</v>
      </c>
      <c r="M91" s="79">
        <v>6</v>
      </c>
      <c r="N91" s="79">
        <v>1</v>
      </c>
      <c r="O91" s="120">
        <v>5</v>
      </c>
      <c r="P91" s="79">
        <v>0</v>
      </c>
    </row>
    <row r="92" spans="1:16" ht="20.100000000000001" customHeight="1">
      <c r="A92" s="90">
        <v>2</v>
      </c>
      <c r="B92" s="83" t="s">
        <v>616</v>
      </c>
      <c r="C92" s="112">
        <f>E92+F92+G92+H92+I92+J92+L92+M92+N92+O92+P92</f>
        <v>17</v>
      </c>
      <c r="D92" s="112">
        <f>E92+F92+G92+H92+I92+J92</f>
        <v>9</v>
      </c>
      <c r="E92" s="79">
        <v>0</v>
      </c>
      <c r="F92" s="79">
        <v>3</v>
      </c>
      <c r="G92" s="79">
        <v>0</v>
      </c>
      <c r="H92" s="79">
        <v>0</v>
      </c>
      <c r="I92" s="79">
        <v>5</v>
      </c>
      <c r="J92" s="79">
        <v>1</v>
      </c>
      <c r="K92" s="112">
        <f>L92+M92+N92+O92+P92+Q92</f>
        <v>8</v>
      </c>
      <c r="L92" s="79">
        <v>5</v>
      </c>
      <c r="M92" s="79">
        <v>0</v>
      </c>
      <c r="N92" s="79">
        <v>0</v>
      </c>
      <c r="O92" s="120">
        <v>3</v>
      </c>
      <c r="P92" s="79">
        <v>0</v>
      </c>
    </row>
    <row r="93" spans="1:16" ht="20.100000000000001" customHeight="1">
      <c r="A93" s="70"/>
      <c r="B93" s="72" t="s">
        <v>620</v>
      </c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111"/>
      <c r="P93" s="111"/>
    </row>
    <row r="94" spans="1:16" ht="20.100000000000001" customHeight="1">
      <c r="A94" s="90">
        <v>1</v>
      </c>
      <c r="B94" s="75" t="s">
        <v>621</v>
      </c>
      <c r="C94" s="112">
        <f>E94+F94+G94+H94+I94+J94+L94+M94+N94+O94+P94</f>
        <v>17</v>
      </c>
      <c r="D94" s="112">
        <f>E94+F94+G94+H94+I94+J94</f>
        <v>7</v>
      </c>
      <c r="E94" s="86">
        <v>0</v>
      </c>
      <c r="F94" s="86">
        <v>2</v>
      </c>
      <c r="G94" s="86">
        <v>1</v>
      </c>
      <c r="H94" s="86">
        <v>0</v>
      </c>
      <c r="I94" s="86">
        <v>1</v>
      </c>
      <c r="J94" s="86">
        <v>3</v>
      </c>
      <c r="K94" s="112">
        <f>L94+M94+N94+O94+P94+Q94</f>
        <v>10</v>
      </c>
      <c r="L94" s="86">
        <v>6</v>
      </c>
      <c r="M94" s="86">
        <v>0</v>
      </c>
      <c r="N94" s="86">
        <v>0</v>
      </c>
      <c r="O94" s="92">
        <v>0</v>
      </c>
      <c r="P94" s="92">
        <v>4</v>
      </c>
    </row>
    <row r="95" spans="1:16" ht="20.100000000000001" customHeight="1">
      <c r="A95" s="90">
        <v>2</v>
      </c>
      <c r="B95" s="75" t="s">
        <v>625</v>
      </c>
      <c r="C95" s="112">
        <f>E95+F95+G95+H95+I95+J95+L95+M95+N95+O95+P95</f>
        <v>13</v>
      </c>
      <c r="D95" s="112">
        <f>E95+F95+G95+H95+I95+J95</f>
        <v>6</v>
      </c>
      <c r="E95" s="86">
        <v>1</v>
      </c>
      <c r="F95" s="86">
        <v>4</v>
      </c>
      <c r="G95" s="86">
        <v>0</v>
      </c>
      <c r="H95" s="86">
        <v>0</v>
      </c>
      <c r="I95" s="86">
        <v>0</v>
      </c>
      <c r="J95" s="86">
        <v>1</v>
      </c>
      <c r="K95" s="112">
        <f>L95+M95+N95+O95+P95+Q95</f>
        <v>7</v>
      </c>
      <c r="L95" s="86">
        <v>4</v>
      </c>
      <c r="M95" s="86">
        <v>0</v>
      </c>
      <c r="N95" s="86">
        <v>0</v>
      </c>
      <c r="O95" s="92">
        <v>0</v>
      </c>
      <c r="P95" s="92">
        <v>3</v>
      </c>
    </row>
    <row r="96" spans="1:16" ht="20.100000000000001" customHeight="1">
      <c r="A96" s="90">
        <v>3</v>
      </c>
      <c r="B96" s="75" t="s">
        <v>627</v>
      </c>
      <c r="C96" s="112">
        <f>E96+F96+G96+H96+I96+J96+L96+M96+N96+O96+P96</f>
        <v>14</v>
      </c>
      <c r="D96" s="112">
        <f>E96+F96+G96+H96+I96+J96</f>
        <v>8</v>
      </c>
      <c r="E96" s="86">
        <v>2</v>
      </c>
      <c r="F96" s="86">
        <v>4</v>
      </c>
      <c r="G96" s="86">
        <v>0</v>
      </c>
      <c r="H96" s="86">
        <v>0</v>
      </c>
      <c r="I96" s="86">
        <v>0</v>
      </c>
      <c r="J96" s="86">
        <v>2</v>
      </c>
      <c r="K96" s="112">
        <f>L96+M96+N96+O96+P96+Q96</f>
        <v>6</v>
      </c>
      <c r="L96" s="86">
        <v>5</v>
      </c>
      <c r="M96" s="86">
        <v>0</v>
      </c>
      <c r="N96" s="86">
        <v>0</v>
      </c>
      <c r="O96" s="92">
        <v>0</v>
      </c>
      <c r="P96" s="92">
        <v>1</v>
      </c>
    </row>
    <row r="97" spans="1:16" ht="20.100000000000001" customHeight="1">
      <c r="A97" s="70"/>
      <c r="B97" s="72" t="s">
        <v>650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111"/>
      <c r="P97" s="111"/>
    </row>
    <row r="98" spans="1:16" ht="20.100000000000001" customHeight="1">
      <c r="A98" s="90">
        <v>1</v>
      </c>
      <c r="B98" s="91" t="s">
        <v>657</v>
      </c>
      <c r="C98" s="112">
        <f>E98+F98+G98+H98+I98+J98+L98+M98+N98+O98+P98</f>
        <v>19</v>
      </c>
      <c r="D98" s="112">
        <f>E98+F98+G98+H98+I98+J98</f>
        <v>9</v>
      </c>
      <c r="E98" s="79">
        <v>5</v>
      </c>
      <c r="F98" s="79">
        <v>0</v>
      </c>
      <c r="G98" s="79">
        <v>0</v>
      </c>
      <c r="H98" s="79">
        <v>0</v>
      </c>
      <c r="I98" s="79">
        <v>4</v>
      </c>
      <c r="J98" s="79">
        <v>0</v>
      </c>
      <c r="K98" s="112">
        <f>L98+M98+N98+O98+P98+Q98</f>
        <v>10</v>
      </c>
      <c r="L98" s="79">
        <v>8</v>
      </c>
      <c r="M98" s="79">
        <v>1</v>
      </c>
      <c r="N98" s="79">
        <v>1</v>
      </c>
      <c r="O98" s="89">
        <v>0</v>
      </c>
      <c r="P98" s="79">
        <v>0</v>
      </c>
    </row>
    <row r="99" spans="1:16" ht="20.100000000000001" customHeight="1">
      <c r="A99" s="90">
        <v>2</v>
      </c>
      <c r="B99" s="91" t="s">
        <v>658</v>
      </c>
      <c r="C99" s="112">
        <f>E99+F99+G99+H99+I99+J99+L99+M99+N99+O99+P99</f>
        <v>19</v>
      </c>
      <c r="D99" s="112">
        <f>E99+F99+G99+H99+I99+J99</f>
        <v>9</v>
      </c>
      <c r="E99" s="79">
        <v>7</v>
      </c>
      <c r="F99" s="79">
        <v>0</v>
      </c>
      <c r="G99" s="79">
        <v>0</v>
      </c>
      <c r="H99" s="79">
        <v>0</v>
      </c>
      <c r="I99" s="79">
        <v>2</v>
      </c>
      <c r="J99" s="79">
        <v>0</v>
      </c>
      <c r="K99" s="112">
        <f>L99+M99+N99+O99+P99+Q99</f>
        <v>10</v>
      </c>
      <c r="L99" s="79">
        <v>6</v>
      </c>
      <c r="M99" s="79">
        <v>1</v>
      </c>
      <c r="N99" s="79">
        <v>1</v>
      </c>
      <c r="O99" s="89">
        <v>2</v>
      </c>
      <c r="P99" s="79">
        <v>0</v>
      </c>
    </row>
    <row r="100" spans="1:16" ht="20.100000000000001" customHeight="1">
      <c r="A100" s="90">
        <v>3</v>
      </c>
      <c r="B100" s="91" t="s">
        <v>663</v>
      </c>
      <c r="C100" s="112">
        <f>E100+F100+G100+H100+I100+J100+L100+M100+N100+O100+P100</f>
        <v>17</v>
      </c>
      <c r="D100" s="112">
        <f>E100+F100+G100+H100+I100+J100</f>
        <v>9</v>
      </c>
      <c r="E100" s="79">
        <v>6</v>
      </c>
      <c r="F100" s="79">
        <v>0</v>
      </c>
      <c r="G100" s="79">
        <v>0</v>
      </c>
      <c r="H100" s="79">
        <v>0</v>
      </c>
      <c r="I100" s="79">
        <v>3</v>
      </c>
      <c r="J100" s="79">
        <v>0</v>
      </c>
      <c r="K100" s="112">
        <f>L100+M100+N100+O100+P100+Q100</f>
        <v>8</v>
      </c>
      <c r="L100" s="79">
        <v>4</v>
      </c>
      <c r="M100" s="79">
        <v>1</v>
      </c>
      <c r="N100" s="79">
        <v>1</v>
      </c>
      <c r="O100" s="89">
        <v>2</v>
      </c>
      <c r="P100" s="79">
        <v>0</v>
      </c>
    </row>
    <row r="101" spans="1:16" ht="20.100000000000001" customHeight="1">
      <c r="A101" s="70"/>
      <c r="B101" s="72" t="s">
        <v>666</v>
      </c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111"/>
      <c r="P101" s="111"/>
    </row>
    <row r="102" spans="1:16" ht="20.100000000000001" customHeight="1">
      <c r="A102" s="90">
        <v>1</v>
      </c>
      <c r="B102" s="85" t="s">
        <v>667</v>
      </c>
      <c r="C102" s="112">
        <f>E102+F102+G102+H102+I102+J102+L102+M102+N102+O102+P102</f>
        <v>22</v>
      </c>
      <c r="D102" s="112">
        <f>E102+F102+G102+H102+I102+J102</f>
        <v>10</v>
      </c>
      <c r="E102" s="86">
        <v>0</v>
      </c>
      <c r="F102" s="86">
        <v>1</v>
      </c>
      <c r="G102" s="86">
        <v>1</v>
      </c>
      <c r="H102" s="86">
        <v>0</v>
      </c>
      <c r="I102" s="86">
        <v>5</v>
      </c>
      <c r="J102" s="86">
        <v>3</v>
      </c>
      <c r="K102" s="112">
        <f>L102+M102+N102+O102+P102+Q102</f>
        <v>12</v>
      </c>
      <c r="L102" s="86">
        <v>2</v>
      </c>
      <c r="M102" s="86">
        <v>1</v>
      </c>
      <c r="N102" s="86">
        <v>0</v>
      </c>
      <c r="O102" s="92">
        <v>2</v>
      </c>
      <c r="P102" s="92">
        <v>7</v>
      </c>
    </row>
    <row r="103" spans="1:16" ht="20.100000000000001" customHeight="1">
      <c r="A103" s="90">
        <v>2</v>
      </c>
      <c r="B103" s="85" t="s">
        <v>672</v>
      </c>
      <c r="C103" s="112">
        <f>E103+F103+G103+H103+I103+J103+L103+M103+N103+O103+P103</f>
        <v>17</v>
      </c>
      <c r="D103" s="112">
        <f>E103+F103+G103+H103+I103+J103</f>
        <v>9</v>
      </c>
      <c r="E103" s="86">
        <v>0</v>
      </c>
      <c r="F103" s="86">
        <v>0</v>
      </c>
      <c r="G103" s="86">
        <v>1</v>
      </c>
      <c r="H103" s="86">
        <v>0</v>
      </c>
      <c r="I103" s="86">
        <v>4</v>
      </c>
      <c r="J103" s="86">
        <v>4</v>
      </c>
      <c r="K103" s="112">
        <f>L103+M103+N103+O103+P103+Q103</f>
        <v>8</v>
      </c>
      <c r="L103" s="86">
        <v>2</v>
      </c>
      <c r="M103" s="86">
        <v>0</v>
      </c>
      <c r="N103" s="86">
        <v>0</v>
      </c>
      <c r="O103" s="92">
        <v>1</v>
      </c>
      <c r="P103" s="92">
        <v>5</v>
      </c>
    </row>
    <row r="104" spans="1:16" ht="20.100000000000001" customHeight="1">
      <c r="A104" s="70"/>
      <c r="B104" s="72" t="s">
        <v>683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1"/>
      <c r="P104" s="111"/>
    </row>
    <row r="105" spans="1:16" ht="20.100000000000001" customHeight="1">
      <c r="A105" s="90">
        <v>1</v>
      </c>
      <c r="B105" s="83" t="s">
        <v>684</v>
      </c>
      <c r="C105" s="112">
        <f>E105+F105+G105+H105+I105+J105+L105+M105+N105+O105+P105</f>
        <v>22</v>
      </c>
      <c r="D105" s="112">
        <f>E105+F105+G105+H105+I105+J105</f>
        <v>10</v>
      </c>
      <c r="E105" s="79">
        <v>3</v>
      </c>
      <c r="F105" s="79">
        <v>2</v>
      </c>
      <c r="G105" s="79">
        <v>1</v>
      </c>
      <c r="H105" s="79">
        <v>0</v>
      </c>
      <c r="I105" s="79">
        <v>4</v>
      </c>
      <c r="J105" s="79">
        <v>0</v>
      </c>
      <c r="K105" s="112">
        <f>L105+M105+N105+O105+P105+Q105</f>
        <v>12</v>
      </c>
      <c r="L105" s="79">
        <v>7</v>
      </c>
      <c r="M105" s="79">
        <v>3</v>
      </c>
      <c r="N105" s="79">
        <v>0</v>
      </c>
      <c r="O105" s="79">
        <v>0</v>
      </c>
      <c r="P105" s="79">
        <v>2</v>
      </c>
    </row>
  </sheetData>
  <mergeCells count="23">
    <mergeCell ref="O7:O10"/>
    <mergeCell ref="P7:P10"/>
    <mergeCell ref="J7:J10"/>
    <mergeCell ref="K7:K10"/>
    <mergeCell ref="L7:L10"/>
    <mergeCell ref="M7:M10"/>
    <mergeCell ref="N7:N10"/>
    <mergeCell ref="I7:I10"/>
    <mergeCell ref="O1:P1"/>
    <mergeCell ref="A2:P2"/>
    <mergeCell ref="A3:P3"/>
    <mergeCell ref="A4:P4"/>
    <mergeCell ref="A5:A10"/>
    <mergeCell ref="B5:B10"/>
    <mergeCell ref="C5:C10"/>
    <mergeCell ref="D5:P5"/>
    <mergeCell ref="D6:J6"/>
    <mergeCell ref="K6:P6"/>
    <mergeCell ref="D7:D10"/>
    <mergeCell ref="E7:E10"/>
    <mergeCell ref="F7:F10"/>
    <mergeCell ref="G7:G10"/>
    <mergeCell ref="H7:H10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EEF2-6B9F-4A52-84E2-D67921E90B97}">
  <sheetPr codeName="Sheet7"/>
  <dimension ref="A1:F104"/>
  <sheetViews>
    <sheetView workbookViewId="0">
      <selection activeCell="J13" sqref="J13"/>
    </sheetView>
  </sheetViews>
  <sheetFormatPr defaultColWidth="9" defaultRowHeight="12.75"/>
  <cols>
    <col min="1" max="1" width="5.42578125" customWidth="1"/>
    <col min="2" max="3" width="25.7109375" customWidth="1"/>
    <col min="4" max="4" width="30.5703125" customWidth="1"/>
    <col min="5" max="6" width="25.7109375" customWidth="1"/>
  </cols>
  <sheetData>
    <row r="1" spans="1:6" ht="20.100000000000001" customHeight="1">
      <c r="A1" s="57"/>
      <c r="B1" s="121"/>
      <c r="C1" s="122"/>
      <c r="D1" s="122"/>
      <c r="E1" s="123"/>
      <c r="F1" s="124" t="s">
        <v>822</v>
      </c>
    </row>
    <row r="2" spans="1:6" ht="20.100000000000001" customHeight="1">
      <c r="A2" s="202" t="s">
        <v>0</v>
      </c>
      <c r="B2" s="202"/>
      <c r="C2" s="202"/>
      <c r="D2" s="202"/>
      <c r="E2" s="202"/>
      <c r="F2" s="202"/>
    </row>
    <row r="3" spans="1:6" ht="20.100000000000001" customHeight="1">
      <c r="A3" s="202" t="s">
        <v>823</v>
      </c>
      <c r="B3" s="202"/>
      <c r="C3" s="202"/>
      <c r="D3" s="202"/>
      <c r="E3" s="202"/>
      <c r="F3" s="202"/>
    </row>
    <row r="5" spans="1:6" ht="20.100000000000001" customHeight="1">
      <c r="A5" s="204" t="s">
        <v>2</v>
      </c>
      <c r="B5" s="214" t="s">
        <v>824</v>
      </c>
      <c r="C5" s="214"/>
      <c r="D5" s="214"/>
      <c r="E5" s="204" t="s">
        <v>825</v>
      </c>
      <c r="F5" s="204"/>
    </row>
    <row r="6" spans="1:6" ht="20.100000000000001" customHeight="1">
      <c r="A6" s="204"/>
      <c r="B6" s="204" t="s">
        <v>826</v>
      </c>
      <c r="C6" s="204" t="s">
        <v>826</v>
      </c>
      <c r="D6" s="204" t="s">
        <v>826</v>
      </c>
      <c r="E6" s="204" t="s">
        <v>827</v>
      </c>
      <c r="F6" s="215" t="s">
        <v>828</v>
      </c>
    </row>
    <row r="7" spans="1:6" ht="20.100000000000001" customHeight="1">
      <c r="A7" s="204"/>
      <c r="B7" s="204"/>
      <c r="C7" s="204"/>
      <c r="D7" s="204"/>
      <c r="E7" s="204"/>
      <c r="F7" s="215"/>
    </row>
    <row r="8" spans="1:6" ht="20.100000000000001" customHeight="1">
      <c r="A8" s="204"/>
      <c r="B8" s="204"/>
      <c r="C8" s="204"/>
      <c r="D8" s="204"/>
      <c r="E8" s="204"/>
      <c r="F8" s="215"/>
    </row>
    <row r="9" spans="1:6" ht="20.100000000000001" customHeight="1">
      <c r="A9" s="204"/>
      <c r="B9" s="204"/>
      <c r="C9" s="204"/>
      <c r="D9" s="204"/>
      <c r="E9" s="204"/>
      <c r="F9" s="215"/>
    </row>
    <row r="10" spans="1:6" ht="20.100000000000001" customHeight="1">
      <c r="A10" s="125" t="s">
        <v>16</v>
      </c>
      <c r="B10" s="125" t="s">
        <v>17</v>
      </c>
      <c r="C10" s="125" t="s">
        <v>18</v>
      </c>
      <c r="D10" s="126" t="s">
        <v>19</v>
      </c>
      <c r="E10" s="126" t="s">
        <v>20</v>
      </c>
      <c r="F10" s="110" t="s">
        <v>21</v>
      </c>
    </row>
    <row r="11" spans="1:6" ht="20.100000000000001" customHeight="1">
      <c r="A11" s="60"/>
      <c r="B11" s="62" t="s">
        <v>829</v>
      </c>
      <c r="C11" s="64"/>
      <c r="D11" s="64"/>
      <c r="E11" s="64"/>
      <c r="F11" s="112"/>
    </row>
    <row r="12" spans="1:6" ht="20.100000000000001" customHeight="1">
      <c r="A12" s="81">
        <v>1</v>
      </c>
      <c r="B12" s="64" t="s">
        <v>60</v>
      </c>
      <c r="C12" s="127" t="s">
        <v>42</v>
      </c>
      <c r="D12" s="127"/>
      <c r="E12" s="64" t="s">
        <v>797</v>
      </c>
      <c r="F12" s="85" t="s">
        <v>60</v>
      </c>
    </row>
    <row r="13" spans="1:6" ht="20.100000000000001" customHeight="1">
      <c r="A13" s="81">
        <v>2</v>
      </c>
      <c r="B13" s="64" t="s">
        <v>53</v>
      </c>
      <c r="C13" s="127" t="s">
        <v>41</v>
      </c>
      <c r="D13" s="127"/>
      <c r="E13" s="64" t="s">
        <v>41</v>
      </c>
      <c r="F13" s="85" t="s">
        <v>53</v>
      </c>
    </row>
    <row r="14" spans="1:6" ht="20.100000000000001" customHeight="1">
      <c r="A14" s="81">
        <v>3</v>
      </c>
      <c r="B14" s="127" t="s">
        <v>54</v>
      </c>
      <c r="C14" s="64" t="s">
        <v>57</v>
      </c>
      <c r="D14" s="64"/>
      <c r="E14" s="64" t="s">
        <v>798</v>
      </c>
      <c r="F14" s="80" t="s">
        <v>54</v>
      </c>
    </row>
    <row r="15" spans="1:6" ht="20.100000000000001" customHeight="1">
      <c r="A15" s="60"/>
      <c r="B15" s="62" t="s">
        <v>81</v>
      </c>
      <c r="C15" s="64"/>
      <c r="D15" s="64"/>
      <c r="E15" s="64"/>
      <c r="F15" s="112"/>
    </row>
    <row r="16" spans="1:6" ht="20.100000000000001" customHeight="1">
      <c r="A16" s="81">
        <v>1</v>
      </c>
      <c r="B16" s="64" t="s">
        <v>84</v>
      </c>
      <c r="C16" s="127" t="s">
        <v>39</v>
      </c>
      <c r="D16" s="127"/>
      <c r="E16" s="64" t="s">
        <v>39</v>
      </c>
      <c r="F16" s="80" t="s">
        <v>39</v>
      </c>
    </row>
    <row r="17" spans="1:6" ht="20.100000000000001" customHeight="1">
      <c r="A17" s="60"/>
      <c r="B17" s="62" t="s">
        <v>86</v>
      </c>
      <c r="C17" s="64"/>
      <c r="D17" s="64"/>
      <c r="E17" s="64"/>
      <c r="F17" s="112"/>
    </row>
    <row r="18" spans="1:6" ht="20.100000000000001" customHeight="1">
      <c r="A18" s="81">
        <v>1</v>
      </c>
      <c r="B18" s="127" t="s">
        <v>87</v>
      </c>
      <c r="C18" s="64" t="s">
        <v>88</v>
      </c>
      <c r="D18" s="64"/>
      <c r="E18" s="64" t="s">
        <v>830</v>
      </c>
      <c r="F18" s="85" t="s">
        <v>88</v>
      </c>
    </row>
    <row r="19" spans="1:6" ht="20.100000000000001" customHeight="1">
      <c r="A19" s="81">
        <v>2</v>
      </c>
      <c r="B19" s="127" t="s">
        <v>90</v>
      </c>
      <c r="C19" s="64" t="s">
        <v>89</v>
      </c>
      <c r="D19" s="127" t="s">
        <v>831</v>
      </c>
      <c r="E19" s="64" t="s">
        <v>94</v>
      </c>
      <c r="F19" s="85" t="s">
        <v>94</v>
      </c>
    </row>
    <row r="20" spans="1:6" ht="20.100000000000001" customHeight="1">
      <c r="A20" s="60"/>
      <c r="B20" s="62" t="s">
        <v>115</v>
      </c>
      <c r="C20" s="64"/>
      <c r="D20" s="64"/>
      <c r="E20" s="64"/>
      <c r="F20" s="112"/>
    </row>
    <row r="21" spans="1:6" ht="20.100000000000001" customHeight="1">
      <c r="A21" s="81">
        <v>1</v>
      </c>
      <c r="B21" s="127" t="s">
        <v>136</v>
      </c>
      <c r="C21" s="64" t="s">
        <v>137</v>
      </c>
      <c r="D21" s="64"/>
      <c r="E21" s="64" t="s">
        <v>137</v>
      </c>
      <c r="F21" s="85" t="s">
        <v>137</v>
      </c>
    </row>
    <row r="22" spans="1:6" ht="20.100000000000001" customHeight="1">
      <c r="A22" s="81">
        <v>2</v>
      </c>
      <c r="B22" s="64" t="s">
        <v>134</v>
      </c>
      <c r="C22" s="64" t="s">
        <v>135</v>
      </c>
      <c r="D22" s="64"/>
      <c r="E22" s="64" t="s">
        <v>803</v>
      </c>
      <c r="F22" s="85" t="s">
        <v>134</v>
      </c>
    </row>
    <row r="23" spans="1:6" ht="20.100000000000001" customHeight="1">
      <c r="A23" s="81">
        <v>3</v>
      </c>
      <c r="B23" s="127" t="s">
        <v>130</v>
      </c>
      <c r="C23" s="64" t="s">
        <v>128</v>
      </c>
      <c r="D23" s="64"/>
      <c r="E23" s="64" t="s">
        <v>802</v>
      </c>
      <c r="F23" s="85" t="s">
        <v>128</v>
      </c>
    </row>
    <row r="24" spans="1:6" ht="20.100000000000001" customHeight="1">
      <c r="A24" s="81">
        <v>4</v>
      </c>
      <c r="B24" s="127" t="s">
        <v>126</v>
      </c>
      <c r="C24" s="64" t="s">
        <v>125</v>
      </c>
      <c r="D24" s="64"/>
      <c r="E24" s="64" t="s">
        <v>801</v>
      </c>
      <c r="F24" s="85" t="s">
        <v>125</v>
      </c>
    </row>
    <row r="25" spans="1:6" ht="20.100000000000001" customHeight="1">
      <c r="A25" s="81">
        <v>5</v>
      </c>
      <c r="B25" s="127" t="s">
        <v>122</v>
      </c>
      <c r="C25" s="64" t="s">
        <v>124</v>
      </c>
      <c r="D25" s="64"/>
      <c r="E25" s="64" t="s">
        <v>800</v>
      </c>
      <c r="F25" s="80" t="s">
        <v>124</v>
      </c>
    </row>
    <row r="26" spans="1:6" ht="20.100000000000001" customHeight="1">
      <c r="A26" s="60"/>
      <c r="B26" s="62" t="s">
        <v>143</v>
      </c>
      <c r="C26" s="64"/>
      <c r="D26" s="64"/>
      <c r="E26" s="64"/>
      <c r="F26" s="112"/>
    </row>
    <row r="27" spans="1:6" ht="20.100000000000001" customHeight="1">
      <c r="A27" s="81">
        <v>1</v>
      </c>
      <c r="B27" s="127" t="s">
        <v>144</v>
      </c>
      <c r="C27" s="64" t="s">
        <v>145</v>
      </c>
      <c r="D27" s="64"/>
      <c r="E27" s="64" t="s">
        <v>145</v>
      </c>
      <c r="F27" s="85" t="s">
        <v>145</v>
      </c>
    </row>
    <row r="28" spans="1:6" ht="20.100000000000001" customHeight="1">
      <c r="A28" s="81">
        <v>2</v>
      </c>
      <c r="B28" s="127" t="s">
        <v>153</v>
      </c>
      <c r="C28" s="64" t="s">
        <v>154</v>
      </c>
      <c r="D28" s="64"/>
      <c r="E28" s="64" t="s">
        <v>154</v>
      </c>
      <c r="F28" s="80" t="s">
        <v>153</v>
      </c>
    </row>
    <row r="29" spans="1:6" ht="20.100000000000001" customHeight="1">
      <c r="A29" s="81">
        <v>3</v>
      </c>
      <c r="B29" s="127" t="s">
        <v>159</v>
      </c>
      <c r="C29" s="64" t="s">
        <v>156</v>
      </c>
      <c r="D29" s="64" t="s">
        <v>160</v>
      </c>
      <c r="E29" s="64" t="s">
        <v>160</v>
      </c>
      <c r="F29" s="85" t="s">
        <v>160</v>
      </c>
    </row>
    <row r="30" spans="1:6" ht="20.100000000000001" customHeight="1">
      <c r="A30" s="60"/>
      <c r="B30" s="62" t="s">
        <v>172</v>
      </c>
      <c r="C30" s="64"/>
      <c r="D30" s="64"/>
      <c r="E30" s="64"/>
      <c r="F30" s="112"/>
    </row>
    <row r="31" spans="1:6" ht="20.100000000000001" customHeight="1">
      <c r="A31" s="81">
        <v>1</v>
      </c>
      <c r="B31" s="127" t="s">
        <v>175</v>
      </c>
      <c r="C31" s="64" t="s">
        <v>176</v>
      </c>
      <c r="D31" s="64"/>
      <c r="E31" s="64" t="s">
        <v>832</v>
      </c>
      <c r="F31" s="85" t="s">
        <v>176</v>
      </c>
    </row>
    <row r="32" spans="1:6" ht="20.100000000000001" customHeight="1">
      <c r="A32" s="81">
        <v>2</v>
      </c>
      <c r="B32" s="127" t="s">
        <v>183</v>
      </c>
      <c r="C32" s="64" t="s">
        <v>184</v>
      </c>
      <c r="D32" s="64"/>
      <c r="E32" s="64" t="s">
        <v>183</v>
      </c>
      <c r="F32" s="85" t="s">
        <v>184</v>
      </c>
    </row>
    <row r="33" spans="1:6" ht="20.100000000000001" customHeight="1">
      <c r="A33" s="81">
        <v>3</v>
      </c>
      <c r="B33" s="127" t="s">
        <v>185</v>
      </c>
      <c r="C33" s="64" t="s">
        <v>187</v>
      </c>
      <c r="D33" s="64"/>
      <c r="E33" s="64" t="s">
        <v>185</v>
      </c>
      <c r="F33" s="80" t="s">
        <v>185</v>
      </c>
    </row>
    <row r="34" spans="1:6" ht="20.100000000000001" customHeight="1">
      <c r="A34" s="81">
        <v>4</v>
      </c>
      <c r="B34" s="127" t="s">
        <v>190</v>
      </c>
      <c r="C34" s="64" t="s">
        <v>192</v>
      </c>
      <c r="D34" s="64"/>
      <c r="E34" s="64" t="s">
        <v>833</v>
      </c>
      <c r="F34" s="80" t="s">
        <v>190</v>
      </c>
    </row>
    <row r="35" spans="1:6" ht="20.100000000000001" customHeight="1">
      <c r="A35" s="81">
        <v>5</v>
      </c>
      <c r="B35" s="127" t="s">
        <v>191</v>
      </c>
      <c r="C35" s="64" t="s">
        <v>195</v>
      </c>
      <c r="D35" s="64" t="s">
        <v>173</v>
      </c>
      <c r="E35" s="64" t="s">
        <v>173</v>
      </c>
      <c r="F35" s="85" t="s">
        <v>173</v>
      </c>
    </row>
    <row r="36" spans="1:6" ht="20.100000000000001" customHeight="1">
      <c r="A36" s="60"/>
      <c r="B36" s="62" t="s">
        <v>217</v>
      </c>
      <c r="C36" s="64"/>
      <c r="D36" s="64"/>
      <c r="E36" s="64"/>
      <c r="F36" s="112"/>
    </row>
    <row r="37" spans="1:6" ht="20.100000000000001" customHeight="1">
      <c r="A37" s="81">
        <v>1</v>
      </c>
      <c r="B37" s="127" t="s">
        <v>240</v>
      </c>
      <c r="C37" s="64" t="s">
        <v>241</v>
      </c>
      <c r="D37" s="64"/>
      <c r="E37" s="64" t="s">
        <v>240</v>
      </c>
      <c r="F37" s="128" t="s">
        <v>241</v>
      </c>
    </row>
    <row r="38" spans="1:6" ht="20.100000000000001" customHeight="1">
      <c r="A38" s="81">
        <v>2</v>
      </c>
      <c r="B38" s="127" t="s">
        <v>221</v>
      </c>
      <c r="C38" s="64" t="s">
        <v>246</v>
      </c>
      <c r="D38" s="64"/>
      <c r="E38" s="64" t="s">
        <v>805</v>
      </c>
      <c r="F38" s="128" t="s">
        <v>221</v>
      </c>
    </row>
    <row r="39" spans="1:6" ht="20.100000000000001" customHeight="1">
      <c r="A39" s="81">
        <v>3</v>
      </c>
      <c r="B39" s="64" t="s">
        <v>237</v>
      </c>
      <c r="C39" s="64" t="s">
        <v>236</v>
      </c>
      <c r="D39" s="127" t="s">
        <v>247</v>
      </c>
      <c r="E39" s="64" t="s">
        <v>804</v>
      </c>
      <c r="F39" s="128" t="s">
        <v>834</v>
      </c>
    </row>
    <row r="40" spans="1:6" ht="20.100000000000001" customHeight="1">
      <c r="A40" s="60"/>
      <c r="B40" s="62" t="s">
        <v>249</v>
      </c>
      <c r="C40" s="64"/>
      <c r="D40" s="64"/>
      <c r="E40" s="64"/>
      <c r="F40" s="112"/>
    </row>
    <row r="41" spans="1:6" ht="20.100000000000001" customHeight="1">
      <c r="A41" s="81">
        <v>1</v>
      </c>
      <c r="B41" s="127" t="s">
        <v>281</v>
      </c>
      <c r="C41" s="64" t="s">
        <v>279</v>
      </c>
      <c r="D41" s="64"/>
      <c r="E41" s="64" t="s">
        <v>279</v>
      </c>
      <c r="F41" s="85" t="s">
        <v>279</v>
      </c>
    </row>
    <row r="42" spans="1:6" ht="20.100000000000001" customHeight="1">
      <c r="A42" s="81">
        <v>2</v>
      </c>
      <c r="B42" s="127" t="s">
        <v>257</v>
      </c>
      <c r="C42" s="64" t="s">
        <v>258</v>
      </c>
      <c r="D42" s="64"/>
      <c r="E42" s="64" t="s">
        <v>258</v>
      </c>
      <c r="F42" s="85" t="s">
        <v>258</v>
      </c>
    </row>
    <row r="43" spans="1:6" ht="20.100000000000001" customHeight="1">
      <c r="A43" s="81">
        <v>3</v>
      </c>
      <c r="B43" s="127" t="s">
        <v>282</v>
      </c>
      <c r="C43" s="64" t="s">
        <v>272</v>
      </c>
      <c r="D43" s="64"/>
      <c r="E43" s="64" t="s">
        <v>282</v>
      </c>
      <c r="F43" s="85" t="s">
        <v>272</v>
      </c>
    </row>
    <row r="44" spans="1:6" ht="20.100000000000001" customHeight="1">
      <c r="A44" s="60"/>
      <c r="B44" s="62" t="s">
        <v>285</v>
      </c>
      <c r="C44" s="64"/>
      <c r="D44" s="64"/>
      <c r="E44" s="64"/>
      <c r="F44" s="112"/>
    </row>
    <row r="45" spans="1:6" ht="20.100000000000001" customHeight="1">
      <c r="A45" s="81">
        <v>1</v>
      </c>
      <c r="B45" s="127" t="s">
        <v>286</v>
      </c>
      <c r="C45" s="64" t="s">
        <v>287</v>
      </c>
      <c r="D45" s="64"/>
      <c r="E45" s="64" t="s">
        <v>286</v>
      </c>
      <c r="F45" s="80" t="s">
        <v>835</v>
      </c>
    </row>
    <row r="46" spans="1:6" ht="20.100000000000001" customHeight="1">
      <c r="A46" s="81">
        <v>2</v>
      </c>
      <c r="B46" s="127" t="s">
        <v>289</v>
      </c>
      <c r="C46" s="64" t="s">
        <v>288</v>
      </c>
      <c r="D46" s="64"/>
      <c r="E46" s="64" t="s">
        <v>289</v>
      </c>
      <c r="F46" s="80" t="s">
        <v>835</v>
      </c>
    </row>
    <row r="47" spans="1:6" ht="20.100000000000001" customHeight="1">
      <c r="A47" s="81">
        <v>3</v>
      </c>
      <c r="B47" s="64" t="s">
        <v>291</v>
      </c>
      <c r="C47" s="127" t="s">
        <v>290</v>
      </c>
      <c r="D47" s="127"/>
      <c r="E47" s="64" t="s">
        <v>290</v>
      </c>
      <c r="F47" s="80" t="s">
        <v>835</v>
      </c>
    </row>
    <row r="48" spans="1:6" ht="20.100000000000001" customHeight="1">
      <c r="A48" s="60"/>
      <c r="B48" s="62" t="s">
        <v>321</v>
      </c>
      <c r="C48" s="64"/>
      <c r="D48" s="64"/>
      <c r="E48" s="64"/>
      <c r="F48" s="112"/>
    </row>
    <row r="49" spans="1:6" ht="20.100000000000001" customHeight="1">
      <c r="A49" s="81">
        <v>1</v>
      </c>
      <c r="B49" s="127" t="s">
        <v>325</v>
      </c>
      <c r="C49" s="64" t="s">
        <v>323</v>
      </c>
      <c r="D49" s="64"/>
      <c r="E49" s="64" t="s">
        <v>325</v>
      </c>
      <c r="F49" s="85" t="s">
        <v>323</v>
      </c>
    </row>
    <row r="50" spans="1:6" ht="20.100000000000001" customHeight="1">
      <c r="A50" s="60"/>
      <c r="B50" s="62" t="s">
        <v>338</v>
      </c>
      <c r="C50" s="64"/>
      <c r="D50" s="64"/>
      <c r="E50" s="64"/>
      <c r="F50" s="112"/>
    </row>
    <row r="51" spans="1:6" ht="20.100000000000001" customHeight="1">
      <c r="A51" s="81">
        <v>1</v>
      </c>
      <c r="B51" s="127" t="s">
        <v>343</v>
      </c>
      <c r="C51" s="64" t="s">
        <v>344</v>
      </c>
      <c r="D51" s="64"/>
      <c r="E51" s="64" t="s">
        <v>809</v>
      </c>
      <c r="F51" s="85" t="s">
        <v>344</v>
      </c>
    </row>
    <row r="52" spans="1:6" ht="20.100000000000001" customHeight="1">
      <c r="A52" s="81">
        <v>2</v>
      </c>
      <c r="B52" s="127" t="s">
        <v>351</v>
      </c>
      <c r="C52" s="64" t="s">
        <v>350</v>
      </c>
      <c r="D52" s="64"/>
      <c r="E52" s="64" t="s">
        <v>810</v>
      </c>
      <c r="F52" s="85" t="s">
        <v>350</v>
      </c>
    </row>
    <row r="53" spans="1:6" ht="20.100000000000001" customHeight="1">
      <c r="A53" s="81">
        <v>3</v>
      </c>
      <c r="B53" s="64" t="s">
        <v>348</v>
      </c>
      <c r="C53" s="127" t="s">
        <v>339</v>
      </c>
      <c r="D53" s="64"/>
      <c r="E53" s="64" t="s">
        <v>808</v>
      </c>
      <c r="F53" s="80" t="s">
        <v>339</v>
      </c>
    </row>
    <row r="54" spans="1:6" ht="20.100000000000001" customHeight="1">
      <c r="A54" s="60"/>
      <c r="B54" s="62" t="s">
        <v>368</v>
      </c>
      <c r="C54" s="64"/>
      <c r="D54" s="64"/>
      <c r="E54" s="64"/>
      <c r="F54" s="112"/>
    </row>
    <row r="55" spans="1:6" ht="20.100000000000001" customHeight="1">
      <c r="A55" s="81">
        <v>1</v>
      </c>
      <c r="B55" s="127" t="s">
        <v>369</v>
      </c>
      <c r="C55" s="64" t="s">
        <v>370</v>
      </c>
      <c r="D55" s="64"/>
      <c r="E55" s="64" t="s">
        <v>370</v>
      </c>
      <c r="F55" s="80" t="s">
        <v>369</v>
      </c>
    </row>
    <row r="56" spans="1:6" ht="20.100000000000001" customHeight="1">
      <c r="A56" s="81">
        <v>2</v>
      </c>
      <c r="B56" s="127" t="s">
        <v>371</v>
      </c>
      <c r="C56" s="64" t="s">
        <v>372</v>
      </c>
      <c r="D56" s="64"/>
      <c r="E56" s="64" t="s">
        <v>372</v>
      </c>
      <c r="F56" s="85" t="s">
        <v>372</v>
      </c>
    </row>
    <row r="57" spans="1:6" ht="20.100000000000001" customHeight="1">
      <c r="A57" s="81">
        <v>3</v>
      </c>
      <c r="B57" s="127" t="s">
        <v>396</v>
      </c>
      <c r="C57" s="64" t="s">
        <v>393</v>
      </c>
      <c r="D57" s="64"/>
      <c r="E57" s="64" t="s">
        <v>393</v>
      </c>
      <c r="F57" s="80" t="s">
        <v>396</v>
      </c>
    </row>
    <row r="58" spans="1:6" ht="20.100000000000001" customHeight="1">
      <c r="A58" s="60"/>
      <c r="B58" s="62" t="s">
        <v>398</v>
      </c>
      <c r="C58" s="64"/>
      <c r="D58" s="64"/>
      <c r="E58" s="64"/>
      <c r="F58" s="112"/>
    </row>
    <row r="59" spans="1:6" ht="20.100000000000001" customHeight="1">
      <c r="A59" s="81">
        <v>1</v>
      </c>
      <c r="B59" s="127" t="s">
        <v>836</v>
      </c>
      <c r="C59" s="64" t="s">
        <v>837</v>
      </c>
      <c r="D59" s="64"/>
      <c r="E59" s="64" t="s">
        <v>812</v>
      </c>
      <c r="F59" s="85" t="s">
        <v>837</v>
      </c>
    </row>
    <row r="60" spans="1:6" ht="20.100000000000001" customHeight="1">
      <c r="A60" s="81">
        <v>2</v>
      </c>
      <c r="B60" s="127" t="s">
        <v>838</v>
      </c>
      <c r="C60" s="64" t="s">
        <v>839</v>
      </c>
      <c r="D60" s="64"/>
      <c r="E60" s="64" t="s">
        <v>811</v>
      </c>
      <c r="F60" s="85" t="s">
        <v>839</v>
      </c>
    </row>
    <row r="61" spans="1:6" ht="20.100000000000001" customHeight="1">
      <c r="A61" s="81">
        <v>3</v>
      </c>
      <c r="B61" s="127" t="s">
        <v>840</v>
      </c>
      <c r="C61" s="64" t="s">
        <v>404</v>
      </c>
      <c r="D61" s="64"/>
      <c r="E61" s="64" t="s">
        <v>404</v>
      </c>
      <c r="F61" s="85" t="s">
        <v>404</v>
      </c>
    </row>
    <row r="62" spans="1:6" ht="20.100000000000001" customHeight="1">
      <c r="A62" s="60"/>
      <c r="B62" s="62" t="s">
        <v>416</v>
      </c>
      <c r="C62" s="64"/>
      <c r="D62" s="64"/>
      <c r="E62" s="64"/>
      <c r="F62" s="112"/>
    </row>
    <row r="63" spans="1:6" ht="20.100000000000001" customHeight="1">
      <c r="A63" s="81">
        <v>1</v>
      </c>
      <c r="B63" s="127" t="s">
        <v>423</v>
      </c>
      <c r="C63" s="64" t="s">
        <v>422</v>
      </c>
      <c r="D63" s="64" t="s">
        <v>813</v>
      </c>
      <c r="E63" s="64" t="s">
        <v>813</v>
      </c>
      <c r="F63" s="128" t="str">
        <f>E63</f>
        <v>Thị trấn Triệu Sơn</v>
      </c>
    </row>
    <row r="64" spans="1:6" ht="20.100000000000001" customHeight="1">
      <c r="A64" s="81">
        <v>2</v>
      </c>
      <c r="B64" s="127" t="s">
        <v>451</v>
      </c>
      <c r="C64" s="64"/>
      <c r="D64" s="64"/>
      <c r="E64" s="64" t="s">
        <v>841</v>
      </c>
      <c r="F64" s="85" t="s">
        <v>451</v>
      </c>
    </row>
    <row r="65" spans="1:6" ht="20.100000000000001" customHeight="1">
      <c r="A65" s="60"/>
      <c r="B65" s="62" t="s">
        <v>454</v>
      </c>
      <c r="C65" s="64"/>
      <c r="D65" s="64"/>
      <c r="E65" s="64"/>
      <c r="F65" s="112"/>
    </row>
    <row r="66" spans="1:6" ht="20.100000000000001" customHeight="1">
      <c r="A66" s="81">
        <v>1</v>
      </c>
      <c r="B66" s="127" t="s">
        <v>494</v>
      </c>
      <c r="C66" s="64" t="s">
        <v>470</v>
      </c>
      <c r="D66" s="64"/>
      <c r="E66" s="64" t="s">
        <v>494</v>
      </c>
      <c r="F66" s="128" t="str">
        <f>C66</f>
        <v>Xã Xuân Lam</v>
      </c>
    </row>
    <row r="67" spans="1:6" ht="20.100000000000001" customHeight="1">
      <c r="A67" s="81">
        <v>2</v>
      </c>
      <c r="B67" s="127" t="s">
        <v>493</v>
      </c>
      <c r="C67" s="64" t="s">
        <v>489</v>
      </c>
      <c r="D67" s="64"/>
      <c r="E67" s="64" t="s">
        <v>493</v>
      </c>
      <c r="F67" s="128" t="str">
        <f>C67</f>
        <v>Xã Xuân Thắng</v>
      </c>
    </row>
    <row r="68" spans="1:6" ht="20.100000000000001" customHeight="1">
      <c r="A68" s="81">
        <v>3</v>
      </c>
      <c r="B68" s="127" t="s">
        <v>488</v>
      </c>
      <c r="C68" s="64" t="s">
        <v>461</v>
      </c>
      <c r="D68" s="64"/>
      <c r="E68" s="64" t="s">
        <v>814</v>
      </c>
      <c r="F68" s="128" t="str">
        <f>B68</f>
        <v>Xã Xuân Sơn</v>
      </c>
    </row>
    <row r="69" spans="1:6" ht="20.100000000000001" customHeight="1">
      <c r="A69" s="81">
        <v>4</v>
      </c>
      <c r="B69" s="127" t="s">
        <v>492</v>
      </c>
      <c r="C69" s="64" t="s">
        <v>458</v>
      </c>
      <c r="D69" s="64"/>
      <c r="E69" s="64" t="s">
        <v>492</v>
      </c>
      <c r="F69" s="128" t="str">
        <f t="shared" ref="F69:F74" si="0">C69</f>
        <v>Xã Hạnh Phúc</v>
      </c>
    </row>
    <row r="70" spans="1:6" ht="20.100000000000001" customHeight="1">
      <c r="A70" s="81">
        <v>5</v>
      </c>
      <c r="B70" s="127" t="s">
        <v>459</v>
      </c>
      <c r="C70" s="64" t="s">
        <v>468</v>
      </c>
      <c r="D70" s="64" t="s">
        <v>462</v>
      </c>
      <c r="E70" s="64" t="s">
        <v>815</v>
      </c>
      <c r="F70" s="128" t="str">
        <f t="shared" si="0"/>
        <v>Xã Thọ Nguyên</v>
      </c>
    </row>
    <row r="71" spans="1:6" ht="20.100000000000001" customHeight="1">
      <c r="A71" s="81">
        <v>6</v>
      </c>
      <c r="B71" s="127" t="s">
        <v>460</v>
      </c>
      <c r="C71" s="64" t="s">
        <v>477</v>
      </c>
      <c r="D71" s="64" t="s">
        <v>464</v>
      </c>
      <c r="E71" s="64" t="s">
        <v>816</v>
      </c>
      <c r="F71" s="128" t="str">
        <f t="shared" si="0"/>
        <v>Xã Xuân Vinh</v>
      </c>
    </row>
    <row r="72" spans="1:6" ht="20.100000000000001" customHeight="1">
      <c r="A72" s="81">
        <v>7</v>
      </c>
      <c r="B72" s="127" t="s">
        <v>455</v>
      </c>
      <c r="C72" s="64" t="s">
        <v>478</v>
      </c>
      <c r="D72" s="64"/>
      <c r="E72" s="64" t="s">
        <v>478</v>
      </c>
      <c r="F72" s="128" t="str">
        <f t="shared" si="0"/>
        <v>Xã Xuân Lập</v>
      </c>
    </row>
    <row r="73" spans="1:6" ht="20.100000000000001" customHeight="1">
      <c r="A73" s="81">
        <v>8</v>
      </c>
      <c r="B73" s="127" t="s">
        <v>456</v>
      </c>
      <c r="C73" s="64" t="s">
        <v>466</v>
      </c>
      <c r="D73" s="64"/>
      <c r="E73" s="64" t="s">
        <v>519</v>
      </c>
      <c r="F73" s="128" t="str">
        <f t="shared" si="0"/>
        <v>Xã Phú Yên</v>
      </c>
    </row>
    <row r="74" spans="1:6" ht="20.100000000000001" customHeight="1">
      <c r="A74" s="81">
        <v>9</v>
      </c>
      <c r="B74" s="127" t="s">
        <v>473</v>
      </c>
      <c r="C74" s="64" t="s">
        <v>487</v>
      </c>
      <c r="D74" s="64"/>
      <c r="E74" s="64" t="s">
        <v>817</v>
      </c>
      <c r="F74" s="128" t="str">
        <f t="shared" si="0"/>
        <v>Xã Xuân Châu</v>
      </c>
    </row>
    <row r="75" spans="1:6" ht="20.100000000000001" customHeight="1">
      <c r="A75" s="60"/>
      <c r="B75" s="62" t="s">
        <v>496</v>
      </c>
      <c r="C75" s="64"/>
      <c r="D75" s="64"/>
      <c r="E75" s="64"/>
      <c r="F75" s="112"/>
    </row>
    <row r="76" spans="1:6" ht="20.100000000000001" customHeight="1">
      <c r="A76" s="81">
        <v>1</v>
      </c>
      <c r="B76" s="64" t="s">
        <v>499</v>
      </c>
      <c r="C76" s="127" t="s">
        <v>502</v>
      </c>
      <c r="D76" s="127"/>
      <c r="E76" s="64" t="s">
        <v>502</v>
      </c>
      <c r="F76" s="85" t="s">
        <v>502</v>
      </c>
    </row>
    <row r="77" spans="1:6" ht="20.100000000000001" customHeight="1">
      <c r="A77" s="60"/>
      <c r="B77" s="62" t="s">
        <v>508</v>
      </c>
      <c r="C77" s="64"/>
      <c r="D77" s="64"/>
      <c r="E77" s="64"/>
      <c r="F77" s="112"/>
    </row>
    <row r="78" spans="1:6" ht="20.100000000000001" customHeight="1">
      <c r="A78" s="81">
        <v>1</v>
      </c>
      <c r="B78" s="127" t="s">
        <v>491</v>
      </c>
      <c r="C78" s="64" t="s">
        <v>509</v>
      </c>
      <c r="D78" s="64"/>
      <c r="E78" s="64" t="s">
        <v>509</v>
      </c>
      <c r="F78" s="85" t="s">
        <v>509</v>
      </c>
    </row>
    <row r="79" spans="1:6" ht="20.100000000000001" customHeight="1">
      <c r="A79" s="81">
        <v>2</v>
      </c>
      <c r="B79" s="64" t="s">
        <v>511</v>
      </c>
      <c r="C79" s="127" t="s">
        <v>510</v>
      </c>
      <c r="D79" s="127"/>
      <c r="E79" s="64" t="s">
        <v>842</v>
      </c>
      <c r="F79" s="80" t="s">
        <v>510</v>
      </c>
    </row>
    <row r="80" spans="1:6" ht="20.100000000000001" customHeight="1">
      <c r="A80" s="81">
        <v>3</v>
      </c>
      <c r="B80" s="127" t="s">
        <v>519</v>
      </c>
      <c r="C80" s="64" t="s">
        <v>518</v>
      </c>
      <c r="D80" s="64"/>
      <c r="E80" s="64" t="s">
        <v>519</v>
      </c>
      <c r="F80" s="85" t="s">
        <v>518</v>
      </c>
    </row>
    <row r="81" spans="1:6" ht="20.100000000000001" customHeight="1">
      <c r="A81" s="60"/>
      <c r="B81" s="62" t="s">
        <v>525</v>
      </c>
      <c r="C81" s="64"/>
      <c r="D81" s="64"/>
      <c r="E81" s="64"/>
      <c r="F81" s="112"/>
    </row>
    <row r="82" spans="1:6" ht="20.100000000000001" customHeight="1">
      <c r="A82" s="81">
        <v>1</v>
      </c>
      <c r="B82" s="64" t="s">
        <v>532</v>
      </c>
      <c r="C82" s="127" t="s">
        <v>538</v>
      </c>
      <c r="D82" s="127"/>
      <c r="E82" s="64" t="s">
        <v>819</v>
      </c>
      <c r="F82" s="85" t="s">
        <v>532</v>
      </c>
    </row>
    <row r="83" spans="1:6" ht="20.100000000000001" customHeight="1">
      <c r="A83" s="60"/>
      <c r="B83" s="62" t="s">
        <v>540</v>
      </c>
      <c r="C83" s="64"/>
      <c r="D83" s="64"/>
      <c r="E83" s="64"/>
      <c r="F83" s="112"/>
    </row>
    <row r="84" spans="1:6" ht="20.100000000000001" customHeight="1">
      <c r="A84" s="81">
        <v>1</v>
      </c>
      <c r="B84" s="127" t="s">
        <v>541</v>
      </c>
      <c r="C84" s="64" t="s">
        <v>843</v>
      </c>
      <c r="D84" s="64"/>
      <c r="E84" s="64" t="s">
        <v>546</v>
      </c>
      <c r="F84" s="80" t="s">
        <v>541</v>
      </c>
    </row>
    <row r="85" spans="1:6" ht="20.100000000000001" customHeight="1">
      <c r="A85" s="60"/>
      <c r="B85" s="62" t="s">
        <v>552</v>
      </c>
      <c r="C85" s="64"/>
      <c r="D85" s="64"/>
      <c r="E85" s="64"/>
      <c r="F85" s="112"/>
    </row>
    <row r="86" spans="1:6" ht="20.100000000000001" customHeight="1">
      <c r="A86" s="81">
        <v>1</v>
      </c>
      <c r="B86" s="127" t="s">
        <v>560</v>
      </c>
      <c r="C86" s="64" t="s">
        <v>557</v>
      </c>
      <c r="D86" s="64" t="s">
        <v>558</v>
      </c>
      <c r="E86" s="64" t="s">
        <v>558</v>
      </c>
      <c r="F86" s="85" t="s">
        <v>558</v>
      </c>
    </row>
    <row r="87" spans="1:6" ht="20.100000000000001" customHeight="1">
      <c r="A87" s="60"/>
      <c r="B87" s="62" t="s">
        <v>576</v>
      </c>
      <c r="C87" s="64"/>
      <c r="D87" s="64"/>
      <c r="E87" s="64"/>
      <c r="F87" s="112"/>
    </row>
    <row r="88" spans="1:6" ht="20.100000000000001" customHeight="1">
      <c r="A88" s="81">
        <v>1</v>
      </c>
      <c r="B88" s="127" t="s">
        <v>580</v>
      </c>
      <c r="C88" s="64" t="s">
        <v>581</v>
      </c>
      <c r="D88" s="64" t="s">
        <v>844</v>
      </c>
      <c r="E88" s="64" t="s">
        <v>581</v>
      </c>
      <c r="F88" s="85" t="s">
        <v>845</v>
      </c>
    </row>
    <row r="89" spans="1:6" ht="20.100000000000001" customHeight="1">
      <c r="A89" s="60"/>
      <c r="B89" s="62" t="s">
        <v>598</v>
      </c>
      <c r="C89" s="64"/>
      <c r="D89" s="64"/>
      <c r="E89" s="64"/>
      <c r="F89" s="112"/>
    </row>
    <row r="90" spans="1:6" ht="20.100000000000001" customHeight="1">
      <c r="A90" s="81">
        <v>1</v>
      </c>
      <c r="B90" s="64" t="s">
        <v>609</v>
      </c>
      <c r="C90" s="64" t="s">
        <v>612</v>
      </c>
      <c r="D90" s="127" t="s">
        <v>599</v>
      </c>
      <c r="E90" s="64" t="s">
        <v>821</v>
      </c>
      <c r="F90" s="80" t="s">
        <v>599</v>
      </c>
    </row>
    <row r="91" spans="1:6" ht="20.100000000000001" customHeight="1">
      <c r="A91" s="81">
        <v>2</v>
      </c>
      <c r="B91" s="127" t="s">
        <v>616</v>
      </c>
      <c r="C91" s="64" t="s">
        <v>600</v>
      </c>
      <c r="D91" s="64" t="s">
        <v>846</v>
      </c>
      <c r="E91" s="64" t="s">
        <v>616</v>
      </c>
      <c r="F91" s="85" t="s">
        <v>600</v>
      </c>
    </row>
    <row r="92" spans="1:6" ht="20.100000000000001" customHeight="1">
      <c r="A92" s="60"/>
      <c r="B92" s="62" t="s">
        <v>620</v>
      </c>
      <c r="C92" s="64"/>
      <c r="D92" s="64"/>
      <c r="E92" s="64"/>
      <c r="F92" s="112"/>
    </row>
    <row r="93" spans="1:6" ht="20.100000000000001" customHeight="1">
      <c r="A93" s="81">
        <v>1</v>
      </c>
      <c r="B93" s="127" t="s">
        <v>629</v>
      </c>
      <c r="C93" s="64" t="s">
        <v>627</v>
      </c>
      <c r="D93" s="64"/>
      <c r="E93" s="64" t="s">
        <v>627</v>
      </c>
      <c r="F93" s="85" t="s">
        <v>627</v>
      </c>
    </row>
    <row r="94" spans="1:6" ht="20.100000000000001" customHeight="1">
      <c r="A94" s="81">
        <v>2</v>
      </c>
      <c r="B94" s="127" t="s">
        <v>624</v>
      </c>
      <c r="C94" s="64" t="s">
        <v>625</v>
      </c>
      <c r="D94" s="64"/>
      <c r="E94" s="64" t="s">
        <v>625</v>
      </c>
      <c r="F94" s="85" t="s">
        <v>625</v>
      </c>
    </row>
    <row r="95" spans="1:6" ht="20.100000000000001" customHeight="1">
      <c r="A95" s="81">
        <v>3</v>
      </c>
      <c r="B95" s="64" t="s">
        <v>622</v>
      </c>
      <c r="C95" s="127" t="s">
        <v>621</v>
      </c>
      <c r="D95" s="127"/>
      <c r="E95" s="64" t="s">
        <v>621</v>
      </c>
      <c r="F95" s="80" t="s">
        <v>622</v>
      </c>
    </row>
    <row r="96" spans="1:6" ht="20.100000000000001" customHeight="1">
      <c r="A96" s="60"/>
      <c r="B96" s="62" t="s">
        <v>650</v>
      </c>
      <c r="C96" s="64"/>
      <c r="D96" s="64"/>
      <c r="E96" s="64"/>
      <c r="F96" s="112"/>
    </row>
    <row r="97" spans="1:6" ht="20.100000000000001" customHeight="1">
      <c r="A97" s="81">
        <v>1</v>
      </c>
      <c r="B97" s="127" t="s">
        <v>661</v>
      </c>
      <c r="C97" s="64" t="s">
        <v>847</v>
      </c>
      <c r="D97" s="64"/>
      <c r="E97" s="64" t="s">
        <v>847</v>
      </c>
      <c r="F97" s="85" t="s">
        <v>847</v>
      </c>
    </row>
    <row r="98" spans="1:6" ht="20.100000000000001" customHeight="1">
      <c r="A98" s="81">
        <v>2</v>
      </c>
      <c r="B98" s="127" t="s">
        <v>660</v>
      </c>
      <c r="C98" s="64" t="s">
        <v>663</v>
      </c>
      <c r="D98" s="64"/>
      <c r="E98" s="64" t="s">
        <v>663</v>
      </c>
      <c r="F98" s="85" t="s">
        <v>663</v>
      </c>
    </row>
    <row r="99" spans="1:6" ht="20.100000000000001" customHeight="1">
      <c r="A99" s="81">
        <v>3</v>
      </c>
      <c r="B99" s="127" t="s">
        <v>430</v>
      </c>
      <c r="C99" s="64" t="s">
        <v>657</v>
      </c>
      <c r="D99" s="64"/>
      <c r="E99" s="64" t="s">
        <v>657</v>
      </c>
      <c r="F99" s="85" t="s">
        <v>657</v>
      </c>
    </row>
    <row r="100" spans="1:6" ht="20.100000000000001" customHeight="1">
      <c r="A100" s="60"/>
      <c r="B100" s="62" t="s">
        <v>666</v>
      </c>
      <c r="C100" s="64"/>
      <c r="D100" s="64"/>
      <c r="E100" s="64"/>
      <c r="F100" s="112"/>
    </row>
    <row r="101" spans="1:6" ht="20.100000000000001" customHeight="1">
      <c r="A101" s="81">
        <v>1</v>
      </c>
      <c r="B101" s="127" t="s">
        <v>668</v>
      </c>
      <c r="C101" s="64" t="s">
        <v>667</v>
      </c>
      <c r="D101" s="64"/>
      <c r="E101" s="64" t="s">
        <v>667</v>
      </c>
      <c r="F101" s="80" t="s">
        <v>668</v>
      </c>
    </row>
    <row r="102" spans="1:6" ht="20.100000000000001" customHeight="1">
      <c r="A102" s="81">
        <v>2</v>
      </c>
      <c r="B102" s="127" t="s">
        <v>673</v>
      </c>
      <c r="C102" s="64" t="s">
        <v>672</v>
      </c>
      <c r="D102" s="64"/>
      <c r="E102" s="64" t="s">
        <v>672</v>
      </c>
      <c r="F102" s="85" t="s">
        <v>672</v>
      </c>
    </row>
    <row r="103" spans="1:6" ht="20.100000000000001" customHeight="1">
      <c r="A103" s="60"/>
      <c r="B103" s="62" t="s">
        <v>683</v>
      </c>
      <c r="C103" s="64"/>
      <c r="D103" s="64"/>
      <c r="E103" s="64"/>
      <c r="F103" s="112"/>
    </row>
    <row r="104" spans="1:6" ht="20.100000000000001" customHeight="1">
      <c r="A104" s="81">
        <v>1</v>
      </c>
      <c r="B104" s="127" t="s">
        <v>689</v>
      </c>
      <c r="C104" s="64" t="s">
        <v>684</v>
      </c>
      <c r="D104" s="64"/>
      <c r="E104" s="64" t="s">
        <v>684</v>
      </c>
      <c r="F104" s="85" t="s">
        <v>684</v>
      </c>
    </row>
  </sheetData>
  <mergeCells count="10">
    <mergeCell ref="A2:F2"/>
    <mergeCell ref="A3:F3"/>
    <mergeCell ref="A5:A9"/>
    <mergeCell ref="B5:D5"/>
    <mergeCell ref="E5:F5"/>
    <mergeCell ref="B6:B9"/>
    <mergeCell ref="C6:C9"/>
    <mergeCell ref="D6:D9"/>
    <mergeCell ref="E6:E9"/>
    <mergeCell ref="F6:F9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93D2-611B-48B5-9260-907EE335992E}">
  <sheetPr codeName="Sheet8"/>
  <dimension ref="A1"/>
  <sheetViews>
    <sheetView zoomScale="10" zoomScaleNormal="10" zoomScalePageLayoutView="10" workbookViewId="0"/>
  </sheetViews>
  <sheetFormatPr defaultColWidth="11.5703125" defaultRowHeight="12.75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A19B-D01B-4490-80EB-30CC469C60C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16</vt:i4>
      </vt:variant>
    </vt:vector>
  </HeadingPairs>
  <TitlesOfParts>
    <vt:vector size="70" baseType="lpstr">
      <vt:lpstr>Bieu goc</vt:lpstr>
      <vt:lpstr>Bieu 13</vt:lpstr>
      <vt:lpstr>Sheet7</vt:lpstr>
      <vt:lpstr>Phu luc 3A</vt:lpstr>
      <vt:lpstr>Phu luc 3B</vt:lpstr>
      <vt:lpstr>Phu luc 3C</vt:lpstr>
      <vt:lpstr>Phu luc 4</vt:lpstr>
      <vt:lpstr>foxz</vt:lpstr>
      <vt:lpstr>Kangatang</vt:lpstr>
      <vt:lpstr>Kangatang_2</vt:lpstr>
      <vt:lpstr>Kangatang_3</vt:lpstr>
      <vt:lpstr>Kangatang_4</vt:lpstr>
      <vt:lpstr>Kangatang_5</vt:lpstr>
      <vt:lpstr>Kangatang_6</vt:lpstr>
      <vt:lpstr>Kangatang_7</vt:lpstr>
      <vt:lpstr>Kangatang_8</vt:lpstr>
      <vt:lpstr>Kangatang_9</vt:lpstr>
      <vt:lpstr>Kangatang_10</vt:lpstr>
      <vt:lpstr>Kangatang_11</vt:lpstr>
      <vt:lpstr>Kangatang_12</vt:lpstr>
      <vt:lpstr>Kangatang_13</vt:lpstr>
      <vt:lpstr>Kangatang_14</vt:lpstr>
      <vt:lpstr>Kangatang_15</vt:lpstr>
      <vt:lpstr>Kangatang_16</vt:lpstr>
      <vt:lpstr>Kangatang_17</vt:lpstr>
      <vt:lpstr>Kangatang_18</vt:lpstr>
      <vt:lpstr>Kangatang_19</vt:lpstr>
      <vt:lpstr>Kangatang_20</vt:lpstr>
      <vt:lpstr>Kangatang_21</vt:lpstr>
      <vt:lpstr>Kangatang_22</vt:lpstr>
      <vt:lpstr>Kangatang_23</vt:lpstr>
      <vt:lpstr>Kangatang_24</vt:lpstr>
      <vt:lpstr>Kangatang_25</vt:lpstr>
      <vt:lpstr>Kangatang_26</vt:lpstr>
      <vt:lpstr>Kangatang_27</vt:lpstr>
      <vt:lpstr>Kangatang_28</vt:lpstr>
      <vt:lpstr>Kangatang_29</vt:lpstr>
      <vt:lpstr>Kangatang_30</vt:lpstr>
      <vt:lpstr>Kangatang_31</vt:lpstr>
      <vt:lpstr>Kangatang_32</vt:lpstr>
      <vt:lpstr>Kangatang_33</vt:lpstr>
      <vt:lpstr>Kangatang_34</vt:lpstr>
      <vt:lpstr>Kangatang_35</vt:lpstr>
      <vt:lpstr>Kangatang_36</vt:lpstr>
      <vt:lpstr>Kangatang_37</vt:lpstr>
      <vt:lpstr>Kangatang_38</vt:lpstr>
      <vt:lpstr>Kangatang_39</vt:lpstr>
      <vt:lpstr>Kangatang_40</vt:lpstr>
      <vt:lpstr>Kangatang_41</vt:lpstr>
      <vt:lpstr>Kangatang_42</vt:lpstr>
      <vt:lpstr>Kangatang_43</vt:lpstr>
      <vt:lpstr>Kangatang_44</vt:lpstr>
      <vt:lpstr>Kangatang_45</vt:lpstr>
      <vt:lpstr>2.3</vt:lpstr>
      <vt:lpstr>'Bieu goc'!Excel_BuiltIn__FilterDatabase</vt:lpstr>
      <vt:lpstr>'Phu luc 3C'!Excel_BuiltIn__FilterDatabase</vt:lpstr>
      <vt:lpstr>'Phu luc 4'!Excel_BuiltIn__FilterDatabase</vt:lpstr>
      <vt:lpstr>'2.3'!Excel_BuiltIn_Print_Titles</vt:lpstr>
      <vt:lpstr>'Bieu goc'!Excel_BuiltIn_Print_Titles</vt:lpstr>
      <vt:lpstr>'Phu luc 3A'!Excel_BuiltIn_Print_Titles</vt:lpstr>
      <vt:lpstr>'Phu luc 3B'!Excel_BuiltIn_Print_Titles</vt:lpstr>
      <vt:lpstr>'Phu luc 3C'!Excel_BuiltIn_Print_Titles</vt:lpstr>
      <vt:lpstr>'Phu luc 4'!Excel_BuiltIn_Print_Titles</vt:lpstr>
      <vt:lpstr>'2.3'!Print_Area</vt:lpstr>
      <vt:lpstr>'2.3'!Print_Titles</vt:lpstr>
      <vt:lpstr>'Bieu goc'!Print_Titles</vt:lpstr>
      <vt:lpstr>'Phu luc 3A'!Print_Titles</vt:lpstr>
      <vt:lpstr>'Phu luc 3B'!Print_Titles</vt:lpstr>
      <vt:lpstr>'Phu luc 3C'!Print_Titles</vt:lpstr>
      <vt:lpstr>'Phu luc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KSNVBD</dc:creator>
  <dc:description/>
  <cp:lastModifiedBy>Administrator</cp:lastModifiedBy>
  <cp:revision>0</cp:revision>
  <cp:lastPrinted>2025-05-08T05:20:03Z</cp:lastPrinted>
  <dcterms:created xsi:type="dcterms:W3CDTF">1996-10-15T01:33:28Z</dcterms:created>
  <dcterms:modified xsi:type="dcterms:W3CDTF">2025-05-08T05:21:19Z</dcterms:modified>
  <dc:language>en-US</dc:language>
</cp:coreProperties>
</file>