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D:\Du liệu\DỮ LIỆU MOHA\TRIỂN KHAI SẮP XẾP ĐVHC 2025\Bắc Giang\Trình UBTVQH\"/>
    </mc:Choice>
  </mc:AlternateContent>
  <xr:revisionPtr revIDLastSave="0" documentId="13_ncr:1_{09DEE152-43E7-49A9-BF83-3913FE35B3E3}" xr6:coauthVersionLast="46" xr6:coauthVersionMax="46" xr10:uidLastSave="{00000000-0000-0000-0000-000000000000}"/>
  <bookViews>
    <workbookView xWindow="-120" yWindow="-120" windowWidth="29040" windowHeight="15720" activeTab="2" xr2:uid="{00000000-000D-0000-FFFF-FFFF01000000}"/>
  </bookViews>
  <sheets>
    <sheet name="Phụ lục 2.1" sheetId="8" r:id="rId1"/>
    <sheet name="Phụ lục 2.2" sheetId="11" r:id="rId2"/>
    <sheet name="Phụ lục 2.3" sheetId="13" r:id="rId3"/>
    <sheet name="Phu luc 2.4" sheetId="14" r:id="rId4"/>
    <sheet name="Phu luc 2.5" sheetId="16" r:id="rId5"/>
    <sheet name="Phu luc 2,6" sheetId="17" r:id="rId6"/>
  </sheets>
  <definedNames>
    <definedName name="_xlnm._FilterDatabase" localSheetId="2" hidden="1">'Phụ lục 2.3'!$A$1:$DJ$96</definedName>
    <definedName name="_xlnm.Print_Titles" localSheetId="0">'Phụ lục 2.1'!$5:$6</definedName>
    <definedName name="_xlnm.Print_Titles" localSheetId="2">'Phụ lục 2.3'!$6:$8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7" l="1"/>
  <c r="C55" i="17"/>
  <c r="C82" i="17"/>
  <c r="C79" i="17" s="1"/>
  <c r="D95" i="17"/>
  <c r="L95" i="17"/>
  <c r="D98" i="17"/>
  <c r="E98" i="17"/>
  <c r="E95" i="17" s="1"/>
  <c r="F98" i="17"/>
  <c r="F95" i="17" s="1"/>
  <c r="G98" i="17"/>
  <c r="G95" i="17" s="1"/>
  <c r="H98" i="17"/>
  <c r="H95" i="17" s="1"/>
  <c r="I98" i="17"/>
  <c r="I95" i="17" s="1"/>
  <c r="J98" i="17"/>
  <c r="J95" i="17" s="1"/>
  <c r="K98" i="17"/>
  <c r="K95" i="17" s="1"/>
  <c r="L98" i="17"/>
  <c r="C98" i="17"/>
  <c r="C95" i="17" s="1"/>
  <c r="E87" i="17"/>
  <c r="G87" i="17"/>
  <c r="H87" i="17"/>
  <c r="L87" i="17"/>
  <c r="C87" i="17"/>
  <c r="D90" i="17"/>
  <c r="D87" i="17" s="1"/>
  <c r="E90" i="17"/>
  <c r="F90" i="17"/>
  <c r="F87" i="17" s="1"/>
  <c r="G90" i="17"/>
  <c r="H90" i="17"/>
  <c r="I90" i="17"/>
  <c r="I87" i="17" s="1"/>
  <c r="J90" i="17"/>
  <c r="J87" i="17" s="1"/>
  <c r="K90" i="17"/>
  <c r="K87" i="17" s="1"/>
  <c r="C90" i="17"/>
  <c r="D82" i="17"/>
  <c r="D79" i="17" s="1"/>
  <c r="E82" i="17"/>
  <c r="E79" i="17" s="1"/>
  <c r="F82" i="17"/>
  <c r="F79" i="17" s="1"/>
  <c r="G82" i="17"/>
  <c r="G79" i="17" s="1"/>
  <c r="H82" i="17"/>
  <c r="H79" i="17" s="1"/>
  <c r="I82" i="17"/>
  <c r="I79" i="17" s="1"/>
  <c r="J82" i="17"/>
  <c r="J79" i="17" s="1"/>
  <c r="K82" i="17"/>
  <c r="L82" i="17"/>
  <c r="L79" i="17" s="1"/>
  <c r="K79" i="17"/>
  <c r="E70" i="17"/>
  <c r="F70" i="17"/>
  <c r="G70" i="17"/>
  <c r="H70" i="17"/>
  <c r="I70" i="17"/>
  <c r="J70" i="17"/>
  <c r="K70" i="17"/>
  <c r="L70" i="17"/>
  <c r="C73" i="17" l="1"/>
  <c r="C70" i="17" s="1"/>
  <c r="D73" i="17"/>
  <c r="D70" i="17" s="1"/>
  <c r="D64" i="17"/>
  <c r="E64" i="17"/>
  <c r="E61" i="17" s="1"/>
  <c r="F64" i="17"/>
  <c r="F61" i="17" s="1"/>
  <c r="G64" i="17"/>
  <c r="G61" i="17" s="1"/>
  <c r="H64" i="17"/>
  <c r="H61" i="17" s="1"/>
  <c r="I64" i="17"/>
  <c r="I61" i="17" s="1"/>
  <c r="J64" i="17"/>
  <c r="J61" i="17" s="1"/>
  <c r="K64" i="17"/>
  <c r="K61" i="17" s="1"/>
  <c r="L64" i="17"/>
  <c r="D61" i="17"/>
  <c r="L61" i="17"/>
  <c r="C64" i="17"/>
  <c r="C61" i="17" s="1"/>
  <c r="C52" i="17"/>
  <c r="D55" i="17"/>
  <c r="D52" i="17" s="1"/>
  <c r="E55" i="17"/>
  <c r="E52" i="17" s="1"/>
  <c r="F55" i="17"/>
  <c r="F52" i="17" s="1"/>
  <c r="G55" i="17"/>
  <c r="G52" i="17" s="1"/>
  <c r="H55" i="17"/>
  <c r="H52" i="17" s="1"/>
  <c r="I55" i="17"/>
  <c r="I52" i="17" s="1"/>
  <c r="J55" i="17"/>
  <c r="J52" i="17" s="1"/>
  <c r="K55" i="17"/>
  <c r="K52" i="17" s="1"/>
  <c r="L55" i="17"/>
  <c r="L52" i="17" s="1"/>
  <c r="D43" i="17"/>
  <c r="D40" i="17" s="1"/>
  <c r="E43" i="17"/>
  <c r="E40" i="17" s="1"/>
  <c r="F43" i="17"/>
  <c r="F40" i="17" s="1"/>
  <c r="G43" i="17"/>
  <c r="G40" i="17" s="1"/>
  <c r="H43" i="17"/>
  <c r="H40" i="17" s="1"/>
  <c r="I43" i="17"/>
  <c r="I40" i="17" s="1"/>
  <c r="J43" i="17"/>
  <c r="J40" i="17" s="1"/>
  <c r="K43" i="17"/>
  <c r="K40" i="17" s="1"/>
  <c r="L43" i="17"/>
  <c r="L40" i="17" s="1"/>
  <c r="C43" i="17"/>
  <c r="C40" i="17" s="1"/>
  <c r="C35" i="17" l="1"/>
  <c r="C32" i="17" s="1"/>
  <c r="D35" i="17"/>
  <c r="D32" i="17" s="1"/>
  <c r="E35" i="17"/>
  <c r="E32" i="17" s="1"/>
  <c r="F35" i="17"/>
  <c r="F32" i="17" s="1"/>
  <c r="G35" i="17"/>
  <c r="G32" i="17" s="1"/>
  <c r="H35" i="17"/>
  <c r="H32" i="17" s="1"/>
  <c r="I35" i="17"/>
  <c r="I32" i="17" s="1"/>
  <c r="J35" i="17"/>
  <c r="J32" i="17" s="1"/>
  <c r="K35" i="17"/>
  <c r="K32" i="17" s="1"/>
  <c r="L35" i="17"/>
  <c r="L32" i="17" s="1"/>
  <c r="D24" i="17"/>
  <c r="E24" i="17"/>
  <c r="F24" i="17"/>
  <c r="G24" i="17"/>
  <c r="H24" i="17"/>
  <c r="I24" i="17"/>
  <c r="J24" i="17"/>
  <c r="K24" i="17"/>
  <c r="L24" i="17"/>
  <c r="C24" i="17"/>
  <c r="E15" i="17"/>
  <c r="F15" i="17"/>
  <c r="G15" i="17"/>
  <c r="H15" i="17"/>
  <c r="I15" i="17"/>
  <c r="J15" i="17"/>
  <c r="J11" i="17" s="1"/>
  <c r="K15" i="17"/>
  <c r="K11" i="17" s="1"/>
  <c r="L15" i="17"/>
  <c r="C15" i="17"/>
  <c r="D15" i="17"/>
  <c r="H11" i="17" l="1"/>
  <c r="G11" i="17"/>
  <c r="D11" i="17"/>
  <c r="F11" i="17"/>
  <c r="I11" i="17"/>
  <c r="C11" i="17"/>
  <c r="E11" i="17"/>
  <c r="L12" i="17"/>
  <c r="L11" i="17"/>
  <c r="K13" i="17" l="1"/>
  <c r="J13" i="17"/>
  <c r="I13" i="17"/>
  <c r="H13" i="17"/>
  <c r="G13" i="17"/>
  <c r="F13" i="17"/>
  <c r="E13" i="17"/>
  <c r="D13" i="17"/>
  <c r="C13" i="17"/>
  <c r="G12" i="17" l="1"/>
  <c r="G10" i="17"/>
  <c r="D12" i="17"/>
  <c r="D10" i="17"/>
  <c r="H12" i="17"/>
  <c r="H10" i="17"/>
  <c r="I12" i="17"/>
  <c r="I10" i="17"/>
  <c r="J12" i="17"/>
  <c r="J10" i="17"/>
  <c r="C12" i="17"/>
  <c r="C10" i="17"/>
  <c r="K12" i="17"/>
  <c r="K10" i="17"/>
  <c r="E12" i="17"/>
  <c r="E10" i="17"/>
  <c r="F12" i="17"/>
  <c r="F10" i="17"/>
  <c r="E98" i="16"/>
  <c r="I98" i="16"/>
  <c r="I86" i="16" s="1"/>
  <c r="N150" i="16"/>
  <c r="M150" i="16"/>
  <c r="L150" i="16"/>
  <c r="K150" i="16"/>
  <c r="J150" i="16"/>
  <c r="I150" i="16"/>
  <c r="H150" i="16"/>
  <c r="G150" i="16"/>
  <c r="F149" i="16"/>
  <c r="F148" i="16" s="1"/>
  <c r="F147" i="16" s="1"/>
  <c r="F146" i="16" s="1"/>
  <c r="F145" i="16" s="1"/>
  <c r="F144" i="16" s="1"/>
  <c r="F143" i="16" s="1"/>
  <c r="F142" i="16" s="1"/>
  <c r="F141" i="16" s="1"/>
  <c r="F140" i="16" s="1"/>
  <c r="F139" i="16" s="1"/>
  <c r="F138" i="16" s="1"/>
  <c r="F137" i="16" s="1"/>
  <c r="F136" i="16" s="1"/>
  <c r="F135" i="16" s="1"/>
  <c r="F134" i="16" s="1"/>
  <c r="F133" i="16" s="1"/>
  <c r="F132" i="16" s="1"/>
  <c r="F131" i="16" s="1"/>
  <c r="F130" i="16" s="1"/>
  <c r="F129" i="16" s="1"/>
  <c r="F128" i="16" s="1"/>
  <c r="F127" i="16" s="1"/>
  <c r="F126" i="16" s="1"/>
  <c r="F125" i="16" s="1"/>
  <c r="F124" i="16" s="1"/>
  <c r="F123" i="16" s="1"/>
  <c r="F122" i="16" s="1"/>
  <c r="F121" i="16" s="1"/>
  <c r="F120" i="16" s="1"/>
  <c r="F119" i="16" s="1"/>
  <c r="F118" i="16" s="1"/>
  <c r="F117" i="16" s="1"/>
  <c r="F116" i="16" s="1"/>
  <c r="F115" i="16" s="1"/>
  <c r="F114" i="16" s="1"/>
  <c r="F113" i="16" s="1"/>
  <c r="F112" i="16" s="1"/>
  <c r="F111" i="16" s="1"/>
  <c r="F110" i="16" s="1"/>
  <c r="F109" i="16" s="1"/>
  <c r="F108" i="16" s="1"/>
  <c r="F107" i="16" s="1"/>
  <c r="F106" i="16" s="1"/>
  <c r="F105" i="16" s="1"/>
  <c r="F104" i="16" s="1"/>
  <c r="F103" i="16" s="1"/>
  <c r="F102" i="16" s="1"/>
  <c r="F101" i="16" s="1"/>
  <c r="F100" i="16" s="1"/>
  <c r="F99" i="16" s="1"/>
  <c r="F98" i="16" s="1"/>
  <c r="N145" i="16"/>
  <c r="M145" i="16"/>
  <c r="L145" i="16"/>
  <c r="K145" i="16"/>
  <c r="J145" i="16"/>
  <c r="H145" i="16"/>
  <c r="G145" i="16"/>
  <c r="D145" i="16"/>
  <c r="C145" i="16"/>
  <c r="N139" i="16"/>
  <c r="M139" i="16"/>
  <c r="L139" i="16"/>
  <c r="K139" i="16"/>
  <c r="J139" i="16"/>
  <c r="H139" i="16"/>
  <c r="G139" i="16"/>
  <c r="D139" i="16"/>
  <c r="C139" i="16"/>
  <c r="N133" i="16"/>
  <c r="M133" i="16"/>
  <c r="L133" i="16"/>
  <c r="K133" i="16"/>
  <c r="J133" i="16"/>
  <c r="H133" i="16"/>
  <c r="G133" i="16"/>
  <c r="D133" i="16"/>
  <c r="C133" i="16"/>
  <c r="N127" i="16"/>
  <c r="M127" i="16"/>
  <c r="L127" i="16"/>
  <c r="K127" i="16"/>
  <c r="J127" i="16"/>
  <c r="H127" i="16"/>
  <c r="G127" i="16"/>
  <c r="D127" i="16"/>
  <c r="C127" i="16"/>
  <c r="N117" i="16"/>
  <c r="M117" i="16"/>
  <c r="L117" i="16"/>
  <c r="K117" i="16"/>
  <c r="J117" i="16"/>
  <c r="H117" i="16"/>
  <c r="G117" i="16"/>
  <c r="D117" i="16"/>
  <c r="C117" i="16"/>
  <c r="N110" i="16"/>
  <c r="M110" i="16"/>
  <c r="L110" i="16"/>
  <c r="K110" i="16"/>
  <c r="J110" i="16"/>
  <c r="H110" i="16"/>
  <c r="G110" i="16"/>
  <c r="D110" i="16"/>
  <c r="C110" i="16"/>
  <c r="N105" i="16"/>
  <c r="M105" i="16"/>
  <c r="L105" i="16"/>
  <c r="K105" i="16"/>
  <c r="J105" i="16"/>
  <c r="H105" i="16"/>
  <c r="G105" i="16"/>
  <c r="D105" i="16"/>
  <c r="C105" i="16"/>
  <c r="N99" i="16"/>
  <c r="M99" i="16"/>
  <c r="L99" i="16"/>
  <c r="K99" i="16"/>
  <c r="J99" i="16"/>
  <c r="H99" i="16"/>
  <c r="G99" i="16"/>
  <c r="D99" i="16"/>
  <c r="C99" i="16"/>
  <c r="N81" i="16"/>
  <c r="L81" i="16"/>
  <c r="K81" i="16"/>
  <c r="J81" i="16"/>
  <c r="I81" i="16"/>
  <c r="H81" i="16"/>
  <c r="G81" i="16"/>
  <c r="F81" i="16"/>
  <c r="E81" i="16"/>
  <c r="D81" i="16"/>
  <c r="C81" i="16"/>
  <c r="L76" i="16"/>
  <c r="K76" i="16"/>
  <c r="J76" i="16"/>
  <c r="I76" i="16"/>
  <c r="H76" i="16"/>
  <c r="G76" i="16"/>
  <c r="F76" i="16"/>
  <c r="E76" i="16"/>
  <c r="D76" i="16"/>
  <c r="C76" i="16"/>
  <c r="L67" i="16"/>
  <c r="K67" i="16"/>
  <c r="J67" i="16"/>
  <c r="I67" i="16"/>
  <c r="H67" i="16"/>
  <c r="G67" i="16"/>
  <c r="F67" i="16"/>
  <c r="E67" i="16"/>
  <c r="D67" i="16"/>
  <c r="C67" i="16"/>
  <c r="L59" i="16"/>
  <c r="K59" i="16"/>
  <c r="J59" i="16"/>
  <c r="I59" i="16"/>
  <c r="H59" i="16"/>
  <c r="G59" i="16"/>
  <c r="F59" i="16"/>
  <c r="E59" i="16"/>
  <c r="D59" i="16"/>
  <c r="C59" i="16"/>
  <c r="L52" i="16"/>
  <c r="K52" i="16"/>
  <c r="J52" i="16"/>
  <c r="I52" i="16"/>
  <c r="H52" i="16"/>
  <c r="G52" i="16"/>
  <c r="F52" i="16"/>
  <c r="E52" i="16"/>
  <c r="D52" i="16"/>
  <c r="C52" i="16"/>
  <c r="L43" i="16"/>
  <c r="K43" i="16"/>
  <c r="J43" i="16"/>
  <c r="I43" i="16"/>
  <c r="H43" i="16"/>
  <c r="G43" i="16"/>
  <c r="F43" i="16"/>
  <c r="E43" i="16"/>
  <c r="D43" i="16"/>
  <c r="C43" i="16"/>
  <c r="L37" i="16"/>
  <c r="K37" i="16"/>
  <c r="J37" i="16"/>
  <c r="I37" i="16"/>
  <c r="H37" i="16"/>
  <c r="G37" i="16"/>
  <c r="F37" i="16"/>
  <c r="E37" i="16"/>
  <c r="D37" i="16"/>
  <c r="C37" i="16"/>
  <c r="L31" i="16"/>
  <c r="K31" i="16"/>
  <c r="J31" i="16"/>
  <c r="I31" i="16"/>
  <c r="H31" i="16"/>
  <c r="G31" i="16"/>
  <c r="F31" i="16"/>
  <c r="E31" i="16"/>
  <c r="D31" i="16"/>
  <c r="C31" i="16"/>
  <c r="L25" i="16"/>
  <c r="K25" i="16"/>
  <c r="J25" i="16"/>
  <c r="I25" i="16"/>
  <c r="H25" i="16"/>
  <c r="G25" i="16"/>
  <c r="F25" i="16"/>
  <c r="E25" i="16"/>
  <c r="D25" i="16"/>
  <c r="C25" i="16"/>
  <c r="L14" i="16"/>
  <c r="K14" i="16"/>
  <c r="J14" i="16"/>
  <c r="I14" i="16"/>
  <c r="H14" i="16"/>
  <c r="G14" i="16"/>
  <c r="F14" i="16"/>
  <c r="E14" i="16"/>
  <c r="D14" i="16"/>
  <c r="C14" i="16"/>
  <c r="L8" i="17" l="1"/>
  <c r="J98" i="16"/>
  <c r="J86" i="16" s="1"/>
  <c r="C98" i="16"/>
  <c r="N98" i="16"/>
  <c r="N86" i="16" s="1"/>
  <c r="K98" i="16"/>
  <c r="K86" i="16" s="1"/>
  <c r="M98" i="16"/>
  <c r="M86" i="16" s="1"/>
  <c r="L98" i="16"/>
  <c r="L86" i="16" s="1"/>
  <c r="D98" i="16"/>
  <c r="D13" i="16" s="1"/>
  <c r="G98" i="16"/>
  <c r="G86" i="16" s="1"/>
  <c r="H98" i="16"/>
  <c r="H86" i="16" s="1"/>
  <c r="E13" i="16"/>
  <c r="C13" i="16"/>
  <c r="F13" i="16"/>
  <c r="J13" i="16"/>
  <c r="K13" i="16"/>
  <c r="I13" i="16"/>
  <c r="C8" i="17" l="1"/>
  <c r="D8" i="17"/>
  <c r="K8" i="17"/>
  <c r="I8" i="17"/>
  <c r="H8" i="17"/>
  <c r="G8" i="17"/>
  <c r="F8" i="17"/>
  <c r="J8" i="17"/>
  <c r="E8" i="17"/>
  <c r="N13" i="16"/>
  <c r="M13" i="16"/>
  <c r="L13" i="16"/>
  <c r="H13" i="16"/>
  <c r="G13" i="16"/>
  <c r="G33" i="11" l="1"/>
  <c r="E33" i="11"/>
  <c r="I13" i="14" l="1"/>
  <c r="G13" i="14"/>
  <c r="F13" i="14"/>
  <c r="E13" i="14"/>
  <c r="D13" i="14"/>
  <c r="C13" i="14"/>
  <c r="J8" i="14"/>
  <c r="J7" i="14"/>
  <c r="H7" i="14"/>
  <c r="H13" i="14" s="1"/>
  <c r="H12" i="13"/>
  <c r="F32" i="13"/>
  <c r="E10" i="8"/>
  <c r="G10" i="8"/>
  <c r="J13" i="14" l="1"/>
  <c r="D631" i="8"/>
  <c r="D614" i="8"/>
  <c r="D597" i="8"/>
  <c r="D574" i="8"/>
  <c r="D553" i="8"/>
  <c r="D539" i="8"/>
  <c r="D520" i="8"/>
  <c r="D648" i="8"/>
  <c r="F520" i="8"/>
  <c r="F209" i="8"/>
  <c r="F54" i="13" l="1"/>
  <c r="F53" i="13"/>
  <c r="F52" i="13"/>
  <c r="F51" i="13"/>
  <c r="F50" i="13"/>
  <c r="D10" i="13" l="1"/>
  <c r="F12" i="13"/>
  <c r="F13" i="13"/>
  <c r="H13" i="13"/>
  <c r="F14" i="13"/>
  <c r="H14" i="13"/>
  <c r="F15" i="13"/>
  <c r="H15" i="13"/>
  <c r="F16" i="13"/>
  <c r="H16" i="13"/>
  <c r="F17" i="13"/>
  <c r="H17" i="13"/>
  <c r="F18" i="13"/>
  <c r="H18" i="13"/>
  <c r="F22" i="13"/>
  <c r="H22" i="13"/>
  <c r="F23" i="13"/>
  <c r="H23" i="13"/>
  <c r="F24" i="13"/>
  <c r="H24" i="13"/>
  <c r="F25" i="13"/>
  <c r="H25" i="13"/>
  <c r="F26" i="13"/>
  <c r="H26" i="13"/>
  <c r="F27" i="13"/>
  <c r="H27" i="13"/>
  <c r="F28" i="13"/>
  <c r="H28" i="13"/>
  <c r="H32" i="13"/>
  <c r="F33" i="13"/>
  <c r="H33" i="13"/>
  <c r="F35" i="13"/>
  <c r="H35" i="13"/>
  <c r="F36" i="13"/>
  <c r="H36" i="13"/>
  <c r="D37" i="13"/>
  <c r="F39" i="13"/>
  <c r="F40" i="13"/>
  <c r="F41" i="13"/>
  <c r="H41" i="13"/>
  <c r="F42" i="13"/>
  <c r="H42" i="13"/>
  <c r="F43" i="13"/>
  <c r="H43" i="13"/>
  <c r="H44" i="13"/>
  <c r="H45" i="13"/>
  <c r="F46" i="13"/>
  <c r="H46" i="13"/>
  <c r="D48" i="13"/>
  <c r="H50" i="13"/>
  <c r="H51" i="13"/>
  <c r="H52" i="13"/>
  <c r="H53" i="13"/>
  <c r="H54" i="13"/>
  <c r="D56" i="13"/>
  <c r="F58" i="13"/>
  <c r="H58" i="13"/>
  <c r="F59" i="13"/>
  <c r="H59" i="13"/>
  <c r="F60" i="13"/>
  <c r="H60" i="13"/>
  <c r="F61" i="13"/>
  <c r="H61" i="13"/>
  <c r="F62" i="13"/>
  <c r="H62" i="13"/>
  <c r="F66" i="13"/>
  <c r="H66" i="13"/>
  <c r="F67" i="13"/>
  <c r="H67" i="13"/>
  <c r="F68" i="13"/>
  <c r="H68" i="13"/>
  <c r="F69" i="13"/>
  <c r="H69" i="13"/>
  <c r="F70" i="13"/>
  <c r="H70" i="13"/>
  <c r="D72" i="13"/>
  <c r="F74" i="13"/>
  <c r="H74" i="13"/>
  <c r="F75" i="13"/>
  <c r="H75" i="13"/>
  <c r="F76" i="13"/>
  <c r="H76" i="13"/>
  <c r="F77" i="13"/>
  <c r="H77" i="13"/>
  <c r="D79" i="13"/>
  <c r="F82" i="13"/>
  <c r="H82" i="13"/>
  <c r="F83" i="13"/>
  <c r="H83" i="13"/>
  <c r="F84" i="13"/>
  <c r="H84" i="13"/>
  <c r="F85" i="13"/>
  <c r="H85" i="13"/>
  <c r="F88" i="13"/>
  <c r="H88" i="13"/>
  <c r="F90" i="13"/>
  <c r="H90" i="13"/>
  <c r="F91" i="13"/>
  <c r="H91" i="13"/>
  <c r="F92" i="13"/>
  <c r="H92" i="13"/>
  <c r="F93" i="13"/>
  <c r="H93" i="13"/>
  <c r="F94" i="13"/>
  <c r="H94" i="13"/>
  <c r="F95" i="13"/>
  <c r="H95" i="13"/>
  <c r="F96" i="13"/>
  <c r="H96" i="13"/>
  <c r="F198" i="8"/>
  <c r="D198" i="8"/>
  <c r="F187" i="8"/>
  <c r="D187" i="8"/>
  <c r="F174" i="8"/>
  <c r="D174" i="8"/>
  <c r="F156" i="8"/>
  <c r="F152" i="8"/>
  <c r="D152" i="8"/>
  <c r="F134" i="8"/>
  <c r="D134" i="8"/>
  <c r="F130" i="8"/>
  <c r="D130" i="8"/>
  <c r="F114" i="8"/>
  <c r="D114" i="8"/>
  <c r="F92" i="8"/>
  <c r="D92" i="8"/>
  <c r="D47" i="8"/>
  <c r="D9" i="8"/>
  <c r="F9" i="8"/>
  <c r="F52" i="8"/>
  <c r="D52" i="8"/>
  <c r="F9" i="11" l="1"/>
  <c r="F29" i="8" l="1"/>
  <c r="G175" i="8" l="1"/>
  <c r="E175" i="8"/>
  <c r="G176" i="8"/>
  <c r="E176" i="8"/>
  <c r="G168" i="8"/>
  <c r="D168" i="8"/>
  <c r="E168" i="8" s="1"/>
  <c r="G167" i="8"/>
  <c r="D167" i="8"/>
  <c r="E167" i="8" s="1"/>
  <c r="G166" i="8"/>
  <c r="D166" i="8"/>
  <c r="E166" i="8" s="1"/>
  <c r="G161" i="8"/>
  <c r="D161" i="8"/>
  <c r="E161" i="8" s="1"/>
  <c r="G160" i="8"/>
  <c r="E160" i="8"/>
  <c r="G159" i="8"/>
  <c r="D159" i="8"/>
  <c r="G169" i="8"/>
  <c r="E169" i="8"/>
  <c r="G165" i="8"/>
  <c r="E165" i="8"/>
  <c r="G164" i="8"/>
  <c r="E164" i="8"/>
  <c r="G163" i="8"/>
  <c r="E163" i="8"/>
  <c r="G162" i="8"/>
  <c r="E162" i="8"/>
  <c r="G158" i="8"/>
  <c r="E158" i="8"/>
  <c r="G157" i="8"/>
  <c r="E157" i="8"/>
  <c r="G173" i="8"/>
  <c r="E173" i="8"/>
  <c r="G172" i="8"/>
  <c r="E172" i="8"/>
  <c r="G171" i="8"/>
  <c r="E171" i="8"/>
  <c r="G170" i="8"/>
  <c r="E170" i="8"/>
  <c r="G194" i="8"/>
  <c r="E194" i="8"/>
  <c r="G190" i="8"/>
  <c r="E190" i="8"/>
  <c r="G193" i="8"/>
  <c r="E193" i="8"/>
  <c r="G192" i="8"/>
  <c r="E192" i="8"/>
  <c r="G191" i="8"/>
  <c r="E191" i="8"/>
  <c r="G196" i="8"/>
  <c r="E196" i="8"/>
  <c r="G195" i="8"/>
  <c r="E195" i="8"/>
  <c r="G189" i="8"/>
  <c r="E189" i="8"/>
  <c r="G188" i="8"/>
  <c r="E188" i="8"/>
  <c r="G186" i="8"/>
  <c r="E186" i="8"/>
  <c r="G185" i="8"/>
  <c r="E185" i="8"/>
  <c r="G184" i="8"/>
  <c r="E184" i="8"/>
  <c r="G181" i="8"/>
  <c r="E181" i="8"/>
  <c r="G183" i="8"/>
  <c r="E183" i="8"/>
  <c r="G182" i="8"/>
  <c r="E182" i="8"/>
  <c r="G180" i="8"/>
  <c r="E180" i="8"/>
  <c r="G179" i="8"/>
  <c r="E179" i="8"/>
  <c r="F178" i="8"/>
  <c r="D178" i="8"/>
  <c r="G27" i="8"/>
  <c r="E27" i="8"/>
  <c r="G26" i="8"/>
  <c r="E26" i="8"/>
  <c r="F25" i="8"/>
  <c r="D25" i="8"/>
  <c r="D8" i="8" s="1"/>
  <c r="G24" i="8"/>
  <c r="E24" i="8"/>
  <c r="G23" i="8"/>
  <c r="E23" i="8"/>
  <c r="G22" i="8"/>
  <c r="E22" i="8"/>
  <c r="G21" i="8"/>
  <c r="E21" i="8"/>
  <c r="G12" i="8"/>
  <c r="E12" i="8"/>
  <c r="G11" i="8"/>
  <c r="E11" i="8"/>
  <c r="G20" i="8"/>
  <c r="E20" i="8"/>
  <c r="G19" i="8"/>
  <c r="E19" i="8"/>
  <c r="G17" i="8"/>
  <c r="E17" i="8"/>
  <c r="G18" i="8"/>
  <c r="E18" i="8"/>
  <c r="G15" i="8"/>
  <c r="E15" i="8"/>
  <c r="G16" i="8"/>
  <c r="E16" i="8"/>
  <c r="G14" i="8"/>
  <c r="E14" i="8"/>
  <c r="G13" i="8"/>
  <c r="E13" i="8"/>
  <c r="G49" i="8"/>
  <c r="E49" i="8"/>
  <c r="G48" i="8"/>
  <c r="E48" i="8"/>
  <c r="F47" i="8"/>
  <c r="F28" i="8" s="1"/>
  <c r="G42" i="8"/>
  <c r="E42" i="8"/>
  <c r="G44" i="8"/>
  <c r="E44" i="8"/>
  <c r="G43" i="8"/>
  <c r="E43" i="8"/>
  <c r="G45" i="8"/>
  <c r="E45" i="8"/>
  <c r="G39" i="8"/>
  <c r="E39" i="8"/>
  <c r="G41" i="8"/>
  <c r="E41" i="8"/>
  <c r="G40" i="8"/>
  <c r="E40" i="8"/>
  <c r="G38" i="8"/>
  <c r="E38" i="8"/>
  <c r="G46" i="8"/>
  <c r="E46" i="8"/>
  <c r="G37" i="8"/>
  <c r="E37" i="8"/>
  <c r="G36" i="8"/>
  <c r="E36" i="8"/>
  <c r="G31" i="8"/>
  <c r="E31" i="8"/>
  <c r="G35" i="8"/>
  <c r="E35" i="8"/>
  <c r="G34" i="8"/>
  <c r="E34" i="8"/>
  <c r="G33" i="8"/>
  <c r="E33" i="8"/>
  <c r="G32" i="8"/>
  <c r="E32" i="8"/>
  <c r="G30" i="8"/>
  <c r="E30" i="8"/>
  <c r="D29" i="8"/>
  <c r="G63" i="8"/>
  <c r="E63" i="8"/>
  <c r="G62" i="8"/>
  <c r="E62" i="8"/>
  <c r="G61" i="8"/>
  <c r="E61" i="8"/>
  <c r="G60" i="8"/>
  <c r="E60" i="8"/>
  <c r="G59" i="8"/>
  <c r="E59" i="8"/>
  <c r="F58" i="8"/>
  <c r="F51" i="8" s="1"/>
  <c r="D58" i="8"/>
  <c r="D51" i="8" s="1"/>
  <c r="G53" i="8"/>
  <c r="E53" i="8"/>
  <c r="G56" i="8"/>
  <c r="E56" i="8"/>
  <c r="G57" i="8"/>
  <c r="E57" i="8"/>
  <c r="G55" i="8"/>
  <c r="E55" i="8"/>
  <c r="G54" i="8"/>
  <c r="E54" i="8"/>
  <c r="G90" i="8"/>
  <c r="E90" i="8"/>
  <c r="G89" i="8"/>
  <c r="E89" i="8"/>
  <c r="F88" i="8"/>
  <c r="D88" i="8"/>
  <c r="G73" i="8"/>
  <c r="E73" i="8"/>
  <c r="G75" i="8"/>
  <c r="E75" i="8"/>
  <c r="G86" i="8"/>
  <c r="E86" i="8"/>
  <c r="G85" i="8"/>
  <c r="E85" i="8"/>
  <c r="G87" i="8"/>
  <c r="E87" i="8"/>
  <c r="G72" i="8"/>
  <c r="E72" i="8"/>
  <c r="G84" i="8"/>
  <c r="E84" i="8"/>
  <c r="G71" i="8"/>
  <c r="E71" i="8"/>
  <c r="G70" i="8"/>
  <c r="E70" i="8"/>
  <c r="G80" i="8"/>
  <c r="E80" i="8"/>
  <c r="G82" i="8"/>
  <c r="E82" i="8"/>
  <c r="G81" i="8"/>
  <c r="E81" i="8"/>
  <c r="G83" i="8"/>
  <c r="E83" i="8"/>
  <c r="G79" i="8"/>
  <c r="E79" i="8"/>
  <c r="G78" i="8"/>
  <c r="E78" i="8"/>
  <c r="G76" i="8"/>
  <c r="E76" i="8"/>
  <c r="G77" i="8"/>
  <c r="E77" i="8"/>
  <c r="G74" i="8"/>
  <c r="E74" i="8"/>
  <c r="G69" i="8"/>
  <c r="E69" i="8"/>
  <c r="G68" i="8"/>
  <c r="E68" i="8"/>
  <c r="G67" i="8"/>
  <c r="E67" i="8"/>
  <c r="G66" i="8"/>
  <c r="E66" i="8"/>
  <c r="F65" i="8"/>
  <c r="D65" i="8"/>
  <c r="G112" i="8"/>
  <c r="E112" i="8"/>
  <c r="G111" i="8"/>
  <c r="E111" i="8"/>
  <c r="F110" i="8"/>
  <c r="F91" i="8" s="1"/>
  <c r="D110" i="8"/>
  <c r="D91" i="8" s="1"/>
  <c r="G105" i="8"/>
  <c r="E105" i="8"/>
  <c r="G99" i="8"/>
  <c r="E99" i="8"/>
  <c r="G98" i="8"/>
  <c r="E98" i="8"/>
  <c r="G106" i="8"/>
  <c r="E106" i="8"/>
  <c r="G109" i="8"/>
  <c r="E109" i="8"/>
  <c r="G108" i="8"/>
  <c r="E108" i="8"/>
  <c r="G107" i="8"/>
  <c r="E107" i="8"/>
  <c r="G100" i="8"/>
  <c r="E100" i="8"/>
  <c r="G95" i="8"/>
  <c r="E95" i="8"/>
  <c r="G94" i="8"/>
  <c r="E94" i="8"/>
  <c r="G101" i="8"/>
  <c r="E101" i="8"/>
  <c r="G97" i="8"/>
  <c r="E97" i="8"/>
  <c r="G96" i="8"/>
  <c r="E96" i="8"/>
  <c r="G102" i="8"/>
  <c r="E102" i="8"/>
  <c r="G103" i="8"/>
  <c r="E103" i="8"/>
  <c r="G93" i="8"/>
  <c r="E93" i="8"/>
  <c r="G104" i="8"/>
  <c r="E104" i="8"/>
  <c r="G153" i="8"/>
  <c r="E153" i="8"/>
  <c r="G154" i="8"/>
  <c r="E154" i="8"/>
  <c r="G137" i="8"/>
  <c r="E137" i="8"/>
  <c r="G151" i="8"/>
  <c r="E151" i="8"/>
  <c r="G136" i="8"/>
  <c r="E136" i="8"/>
  <c r="G135" i="8"/>
  <c r="E135" i="8"/>
  <c r="G148" i="8"/>
  <c r="E148" i="8"/>
  <c r="G147" i="8"/>
  <c r="E147" i="8"/>
  <c r="G139" i="8"/>
  <c r="E139" i="8"/>
  <c r="G138" i="8"/>
  <c r="E138" i="8"/>
  <c r="G142" i="8"/>
  <c r="E142" i="8"/>
  <c r="G141" i="8"/>
  <c r="E141" i="8"/>
  <c r="G140" i="8"/>
  <c r="E140" i="8"/>
  <c r="G150" i="8"/>
  <c r="E150" i="8"/>
  <c r="G149" i="8"/>
  <c r="E149" i="8"/>
  <c r="G144" i="8"/>
  <c r="E144" i="8"/>
  <c r="G146" i="8"/>
  <c r="E146" i="8"/>
  <c r="G143" i="8"/>
  <c r="E143" i="8"/>
  <c r="G145" i="8"/>
  <c r="E145" i="8"/>
  <c r="F133" i="8"/>
  <c r="D133" i="8"/>
  <c r="G131" i="8"/>
  <c r="E131" i="8"/>
  <c r="G132" i="8"/>
  <c r="E132" i="8"/>
  <c r="G127" i="8"/>
  <c r="E127" i="8"/>
  <c r="G126" i="8"/>
  <c r="E126" i="8"/>
  <c r="G125" i="8"/>
  <c r="E125" i="8"/>
  <c r="G124" i="8"/>
  <c r="E124" i="8"/>
  <c r="G129" i="8"/>
  <c r="E129" i="8"/>
  <c r="G118" i="8"/>
  <c r="E118" i="8"/>
  <c r="G128" i="8"/>
  <c r="E128" i="8"/>
  <c r="G115" i="8"/>
  <c r="E115" i="8"/>
  <c r="G116" i="8"/>
  <c r="E116" i="8"/>
  <c r="G123" i="8"/>
  <c r="E123" i="8"/>
  <c r="G122" i="8"/>
  <c r="E122" i="8"/>
  <c r="G121" i="8"/>
  <c r="E121" i="8"/>
  <c r="G117" i="8"/>
  <c r="E117" i="8"/>
  <c r="G119" i="8"/>
  <c r="E119" i="8"/>
  <c r="G120" i="8"/>
  <c r="E120" i="8"/>
  <c r="F113" i="8"/>
  <c r="G230" i="8"/>
  <c r="E230" i="8"/>
  <c r="G226" i="8"/>
  <c r="E226" i="8"/>
  <c r="G227" i="8"/>
  <c r="E227" i="8"/>
  <c r="G225" i="8"/>
  <c r="E225" i="8"/>
  <c r="G222" i="8"/>
  <c r="E222" i="8"/>
  <c r="G221" i="8"/>
  <c r="E221" i="8"/>
  <c r="G223" i="8"/>
  <c r="E223" i="8"/>
  <c r="G229" i="8"/>
  <c r="E229" i="8"/>
  <c r="G224" i="8"/>
  <c r="E224" i="8"/>
  <c r="G228" i="8"/>
  <c r="E228" i="8"/>
  <c r="G217" i="8"/>
  <c r="E217" i="8"/>
  <c r="G216" i="8"/>
  <c r="E216" i="8"/>
  <c r="G215" i="8"/>
  <c r="E215" i="8"/>
  <c r="G220" i="8"/>
  <c r="E220" i="8"/>
  <c r="G212" i="8"/>
  <c r="E212" i="8"/>
  <c r="G219" i="8"/>
  <c r="E219" i="8"/>
  <c r="G218" i="8"/>
  <c r="E218" i="8"/>
  <c r="G214" i="8"/>
  <c r="E214" i="8"/>
  <c r="G213" i="8"/>
  <c r="E213" i="8"/>
  <c r="G211" i="8"/>
  <c r="E211" i="8"/>
  <c r="G210" i="8"/>
  <c r="E210" i="8"/>
  <c r="D209" i="8"/>
  <c r="G201" i="8"/>
  <c r="E201" i="8"/>
  <c r="G199" i="8"/>
  <c r="E199" i="8"/>
  <c r="G208" i="8"/>
  <c r="E208" i="8"/>
  <c r="G200" i="8"/>
  <c r="E200" i="8"/>
  <c r="G207" i="8"/>
  <c r="E207" i="8"/>
  <c r="G205" i="8"/>
  <c r="E205" i="8"/>
  <c r="G204" i="8"/>
  <c r="E204" i="8"/>
  <c r="G203" i="8"/>
  <c r="E203" i="8"/>
  <c r="G206" i="8"/>
  <c r="E206" i="8"/>
  <c r="G202" i="8"/>
  <c r="E202" i="8"/>
  <c r="G29" i="11"/>
  <c r="E29" i="11"/>
  <c r="G28" i="11"/>
  <c r="E28" i="11"/>
  <c r="F27" i="11"/>
  <c r="D27" i="11"/>
  <c r="G26" i="11"/>
  <c r="E26" i="11"/>
  <c r="G25" i="11"/>
  <c r="E25" i="11"/>
  <c r="G24" i="11"/>
  <c r="E24" i="11"/>
  <c r="G23" i="11"/>
  <c r="E23" i="11"/>
  <c r="G22" i="11"/>
  <c r="E22" i="11"/>
  <c r="G21" i="11"/>
  <c r="E21" i="11"/>
  <c r="G20" i="11"/>
  <c r="E20" i="11"/>
  <c r="G19" i="11"/>
  <c r="E19" i="11"/>
  <c r="G18" i="11"/>
  <c r="E18" i="11"/>
  <c r="G17" i="11"/>
  <c r="E17" i="11"/>
  <c r="G16" i="11"/>
  <c r="E16" i="11"/>
  <c r="G15" i="11"/>
  <c r="E15" i="11"/>
  <c r="G14" i="11"/>
  <c r="E14" i="11"/>
  <c r="G13" i="11"/>
  <c r="E13" i="11"/>
  <c r="G12" i="11"/>
  <c r="E12" i="11"/>
  <c r="G11" i="11"/>
  <c r="E11" i="11"/>
  <c r="G10" i="11"/>
  <c r="E10" i="11"/>
  <c r="D9" i="11"/>
  <c r="E159" i="8" l="1"/>
  <c r="D156" i="8"/>
  <c r="D113" i="8"/>
  <c r="F8" i="8"/>
  <c r="D197" i="8"/>
  <c r="D177" i="8"/>
  <c r="F155" i="8"/>
  <c r="F177" i="8"/>
  <c r="D28" i="8"/>
  <c r="D64" i="8"/>
  <c r="F197" i="8"/>
  <c r="F64" i="8"/>
  <c r="D15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author>
    <author>Dell</author>
  </authors>
  <commentList>
    <comment ref="B16" authorId="0" shapeId="0" xr:uid="{CBE58C9E-6863-434F-8C89-B1E25AE817C2}">
      <text>
        <r>
          <rPr>
            <b/>
            <sz val="9"/>
            <color indexed="81"/>
            <rFont val="Tahoma"/>
            <family val="2"/>
          </rPr>
          <t>Nguyen:</t>
        </r>
        <r>
          <rPr>
            <sz val="9"/>
            <color indexed="81"/>
            <rFont val="Tahoma"/>
            <family val="2"/>
          </rPr>
          <t xml:space="preserve">
NQ 813.NQ-UBTVQH14 ngày 21/11/2019</t>
        </r>
      </text>
    </comment>
    <comment ref="B35" authorId="1" shapeId="0" xr:uid="{009AD325-0708-4CAB-BF0E-39E1C1CCE91A}">
      <text>
        <r>
          <rPr>
            <b/>
            <sz val="9"/>
            <color indexed="81"/>
            <rFont val="Tahoma"/>
            <family val="2"/>
          </rPr>
          <t>Dell:</t>
        </r>
        <r>
          <rPr>
            <sz val="9"/>
            <color indexed="81"/>
            <rFont val="Tahoma"/>
            <family val="2"/>
          </rPr>
          <t xml:space="preserve">
NQ 813/NQ-UBTVQH14 ngày 21/11/2019</t>
        </r>
      </text>
    </comment>
  </commentList>
</comments>
</file>

<file path=xl/sharedStrings.xml><?xml version="1.0" encoding="utf-8"?>
<sst xmlns="http://schemas.openxmlformats.org/spreadsheetml/2006/main" count="2849" uniqueCount="931">
  <si>
    <t xml:space="preserve"> Thành phố Bắc Giang</t>
  </si>
  <si>
    <t xml:space="preserve"> Huyện Yên Thế</t>
  </si>
  <si>
    <t xml:space="preserve"> Thị trấn Bố Hạ</t>
  </si>
  <si>
    <t xml:space="preserve"> Thị trấn Phồn Xương</t>
  </si>
  <si>
    <t xml:space="preserve"> Xã An Thượng</t>
  </si>
  <si>
    <t xml:space="preserve"> Xã Canh Nậu</t>
  </si>
  <si>
    <t xml:space="preserve"> Xã Đồng Hưu</t>
  </si>
  <si>
    <t xml:space="preserve"> Xã Đồng Kỳ</t>
  </si>
  <si>
    <t xml:space="preserve"> Xã Đồng Lạc</t>
  </si>
  <si>
    <t xml:space="preserve"> Xã Đông Sơn</t>
  </si>
  <si>
    <t xml:space="preserve"> Xã Đồng Tâm</t>
  </si>
  <si>
    <t xml:space="preserve"> Xã Đồng Tiến</t>
  </si>
  <si>
    <t xml:space="preserve"> Xã Đồng Vương</t>
  </si>
  <si>
    <t xml:space="preserve"> Xã Hương Vĩ</t>
  </si>
  <si>
    <t xml:space="preserve"> Xã Tam Tiến</t>
  </si>
  <si>
    <t xml:space="preserve"> Xã Tân Hiệp</t>
  </si>
  <si>
    <t xml:space="preserve"> Xã Tân Sỏi</t>
  </si>
  <si>
    <t xml:space="preserve"> Xã Tiến Thắng</t>
  </si>
  <si>
    <t xml:space="preserve"> Xã Xuân Lương</t>
  </si>
  <si>
    <t xml:space="preserve"> Huyện Tân Yên</t>
  </si>
  <si>
    <t xml:space="preserve"> Thị trấn Cao Thượng</t>
  </si>
  <si>
    <t xml:space="preserve"> Thị trấn Nhã Nam</t>
  </si>
  <si>
    <t xml:space="preserve"> Xã An Dương</t>
  </si>
  <si>
    <t xml:space="preserve"> Xã Cao Xá</t>
  </si>
  <si>
    <t xml:space="preserve"> Xã Quang Trung</t>
  </si>
  <si>
    <t xml:space="preserve"> Xã Hợp Đức</t>
  </si>
  <si>
    <t xml:space="preserve"> Xã Lam Sơn</t>
  </si>
  <si>
    <t xml:space="preserve"> Xã Liên Chung</t>
  </si>
  <si>
    <t xml:space="preserve"> Xã Liên Sơn</t>
  </si>
  <si>
    <t xml:space="preserve"> Xã Ngọc Châu</t>
  </si>
  <si>
    <t xml:space="preserve"> Xã Ngọc Lý</t>
  </si>
  <si>
    <t xml:space="preserve"> Xã Ngọc Thiện</t>
  </si>
  <si>
    <t xml:space="preserve"> Xã Ngọc Vân</t>
  </si>
  <si>
    <t xml:space="preserve"> Xã Phúc Hòa</t>
  </si>
  <si>
    <t xml:space="preserve"> Xã Quế Nham</t>
  </si>
  <si>
    <t xml:space="preserve"> Xã Song Vân</t>
  </si>
  <si>
    <t xml:space="preserve"> Xã Tân Trung</t>
  </si>
  <si>
    <t xml:space="preserve"> Xã Việt Lập</t>
  </si>
  <si>
    <t xml:space="preserve"> Xã Việt Ngọc</t>
  </si>
  <si>
    <t xml:space="preserve"> Huyện Lạng Giang</t>
  </si>
  <si>
    <t xml:space="preserve"> Thị trấn Kép</t>
  </si>
  <si>
    <t xml:space="preserve"> Thị trấn Vôi</t>
  </si>
  <si>
    <t xml:space="preserve"> Xã An Hà</t>
  </si>
  <si>
    <t xml:space="preserve"> Xã Đại Lâm</t>
  </si>
  <si>
    <t xml:space="preserve"> Xã Đào Mỹ</t>
  </si>
  <si>
    <t xml:space="preserve"> Xã Dương Đức</t>
  </si>
  <si>
    <t xml:space="preserve"> Xã Hương Lạc</t>
  </si>
  <si>
    <t xml:space="preserve"> Xã Hương Sơn</t>
  </si>
  <si>
    <t xml:space="preserve"> Xã Mỹ Thái</t>
  </si>
  <si>
    <t xml:space="preserve"> Xã Nghĩa Hòa</t>
  </si>
  <si>
    <t xml:space="preserve"> Xã Nghĩa Hưng</t>
  </si>
  <si>
    <t xml:space="preserve"> Xã Quang Thịnh</t>
  </si>
  <si>
    <t xml:space="preserve"> Xã Tân Dĩnh</t>
  </si>
  <si>
    <t xml:space="preserve"> Xã Tân Hưng</t>
  </si>
  <si>
    <t xml:space="preserve"> Xã Tân Thanh</t>
  </si>
  <si>
    <t xml:space="preserve"> Xã Thái Đào</t>
  </si>
  <si>
    <t xml:space="preserve"> Xã Tiên Lục</t>
  </si>
  <si>
    <t xml:space="preserve"> Xã Xuân Hương</t>
  </si>
  <si>
    <t xml:space="preserve"> Xã Xương Lâm</t>
  </si>
  <si>
    <t xml:space="preserve"> Huyện Lục Nam</t>
  </si>
  <si>
    <t xml:space="preserve"> Thị trấn Đồi Ngô</t>
  </si>
  <si>
    <t xml:space="preserve"> Xã Bắc Lũng</t>
  </si>
  <si>
    <t xml:space="preserve"> Xã Bảo Đài</t>
  </si>
  <si>
    <t xml:space="preserve"> Xã Bảo Sơn</t>
  </si>
  <si>
    <t xml:space="preserve"> Xã Bình Sơn</t>
  </si>
  <si>
    <t xml:space="preserve"> Xã Cẩm Lý</t>
  </si>
  <si>
    <t xml:space="preserve"> Xã Chu Điện</t>
  </si>
  <si>
    <t xml:space="preserve"> Xã Cương Sơn</t>
  </si>
  <si>
    <t xml:space="preserve"> Xã Đan Hội</t>
  </si>
  <si>
    <t xml:space="preserve"> Xã Đông Hưng</t>
  </si>
  <si>
    <t xml:space="preserve"> Xã Đông Phú</t>
  </si>
  <si>
    <t xml:space="preserve"> Xã Huyền Sơn</t>
  </si>
  <si>
    <t xml:space="preserve"> Xã Khám Lạng</t>
  </si>
  <si>
    <t xml:space="preserve"> Xã Lan Mẫu</t>
  </si>
  <si>
    <t xml:space="preserve"> Xã Lục Sơn</t>
  </si>
  <si>
    <t xml:space="preserve"> Xã Nghĩa Phương</t>
  </si>
  <si>
    <t xml:space="preserve"> Thị trấn Phương Sơn</t>
  </si>
  <si>
    <t xml:space="preserve"> Xã Tam Dị</t>
  </si>
  <si>
    <t xml:space="preserve"> Xã Thanh Lâm</t>
  </si>
  <si>
    <t xml:space="preserve"> Xã Tiên Nha</t>
  </si>
  <si>
    <t xml:space="preserve"> Xã Trường Giang</t>
  </si>
  <si>
    <t xml:space="preserve"> Xã Trường Sơn</t>
  </si>
  <si>
    <t xml:space="preserve"> Xã Vô Tranh</t>
  </si>
  <si>
    <t xml:space="preserve"> Xã Yên Sơn</t>
  </si>
  <si>
    <t xml:space="preserve"> Thị xã Chũ</t>
  </si>
  <si>
    <t xml:space="preserve"> Phường Chũ</t>
  </si>
  <si>
    <t>Thị xã Chũ</t>
  </si>
  <si>
    <t xml:space="preserve"> Phường Hồng Giang</t>
  </si>
  <si>
    <t xml:space="preserve"> Xã Kiên Lao</t>
  </si>
  <si>
    <t xml:space="preserve"> Xã Kiên Thành</t>
  </si>
  <si>
    <t xml:space="preserve"> Xã Mỹ An</t>
  </si>
  <si>
    <t xml:space="preserve"> Xã Nam Dương</t>
  </si>
  <si>
    <t xml:space="preserve"> Phường Phượng Sơn</t>
  </si>
  <si>
    <t xml:space="preserve"> Xã Quý Sơn</t>
  </si>
  <si>
    <t xml:space="preserve"> Phường Thanh Hải</t>
  </si>
  <si>
    <t xml:space="preserve"> Phường Trù Hựu</t>
  </si>
  <si>
    <t xml:space="preserve"> Huyện Lục Ngạn</t>
  </si>
  <si>
    <t xml:space="preserve"> Thị trấn Biển Động</t>
  </si>
  <si>
    <t xml:space="preserve"> Xã Biên Sơn</t>
  </si>
  <si>
    <t xml:space="preserve"> Xã Cấm Sơn</t>
  </si>
  <si>
    <t xml:space="preserve"> Xã Đèo Gia</t>
  </si>
  <si>
    <t xml:space="preserve"> Xã Đồng Cốc</t>
  </si>
  <si>
    <t xml:space="preserve"> Xã Giáp Sơn</t>
  </si>
  <si>
    <t xml:space="preserve"> Xã Hộ Đáp</t>
  </si>
  <si>
    <t xml:space="preserve"> Xã Kim Sơn</t>
  </si>
  <si>
    <t xml:space="preserve"> Thị trấn Phì Điền</t>
  </si>
  <si>
    <t xml:space="preserve"> Xã Phong Minh</t>
  </si>
  <si>
    <t xml:space="preserve"> Xã Phong Vân</t>
  </si>
  <si>
    <t xml:space="preserve"> Xã Phú Nhuận</t>
  </si>
  <si>
    <t xml:space="preserve"> Xã Sa Lý</t>
  </si>
  <si>
    <t xml:space="preserve"> Xã Sơn Hải</t>
  </si>
  <si>
    <t xml:space="preserve"> Xã Tân Hoa</t>
  </si>
  <si>
    <t xml:space="preserve"> Xã Tân Lập</t>
  </si>
  <si>
    <t xml:space="preserve"> Xã Tân Mộc</t>
  </si>
  <si>
    <t xml:space="preserve"> Xã Tân Quang</t>
  </si>
  <si>
    <t xml:space="preserve"> Xã Tân Sơn</t>
  </si>
  <si>
    <t xml:space="preserve"> Huyện Sơn Động</t>
  </si>
  <si>
    <t xml:space="preserve"> Thị trấn An Châu</t>
  </si>
  <si>
    <t xml:space="preserve"> Thị trấn Tây Yên Tử</t>
  </si>
  <si>
    <t xml:space="preserve"> Xã An Bá</t>
  </si>
  <si>
    <t xml:space="preserve"> Xã An Lạc</t>
  </si>
  <si>
    <t xml:space="preserve"> Xã Cẩm Đàn</t>
  </si>
  <si>
    <t xml:space="preserve"> Xã Đại Sơn</t>
  </si>
  <si>
    <t xml:space="preserve"> Xã Dương Hưu</t>
  </si>
  <si>
    <t xml:space="preserve"> Xã Giáo Liêm</t>
  </si>
  <si>
    <t xml:space="preserve"> Xã Hữu Sản</t>
  </si>
  <si>
    <t xml:space="preserve"> Xã Lệ Viễn</t>
  </si>
  <si>
    <t xml:space="preserve"> Xã Long Sơn</t>
  </si>
  <si>
    <t xml:space="preserve"> Xã Thanh Luận</t>
  </si>
  <si>
    <t xml:space="preserve"> Xã Vân Sơn</t>
  </si>
  <si>
    <t xml:space="preserve"> Xã Vĩnh An</t>
  </si>
  <si>
    <t xml:space="preserve"> Xã Yên Định</t>
  </si>
  <si>
    <t xml:space="preserve"> Thị xã Việt Yên</t>
  </si>
  <si>
    <t xml:space="preserve"> Phường Bích Động</t>
  </si>
  <si>
    <t xml:space="preserve"> Huyện Việt Yên</t>
  </si>
  <si>
    <t xml:space="preserve"> Phường Nếnh</t>
  </si>
  <si>
    <t xml:space="preserve"> Phường Hồng Thái</t>
  </si>
  <si>
    <t xml:space="preserve"> Xã Hương Mai</t>
  </si>
  <si>
    <t xml:space="preserve"> Xã Minh Đức</t>
  </si>
  <si>
    <t xml:space="preserve"> Xã Nghĩa Trung</t>
  </si>
  <si>
    <t xml:space="preserve"> Phường Ninh Sơn</t>
  </si>
  <si>
    <t xml:space="preserve"> Phường Quang Châu</t>
  </si>
  <si>
    <t xml:space="preserve"> Phường Quảng Minh</t>
  </si>
  <si>
    <t xml:space="preserve"> Phường Tăng Tiến</t>
  </si>
  <si>
    <t xml:space="preserve"> Xã Thượng Lan</t>
  </si>
  <si>
    <t xml:space="preserve"> Xã Tiên Sơn</t>
  </si>
  <si>
    <t xml:space="preserve"> Xã Trung Sơn</t>
  </si>
  <si>
    <t xml:space="preserve"> Phường Tự Lạn</t>
  </si>
  <si>
    <t xml:space="preserve"> Xã Vân Hà</t>
  </si>
  <si>
    <t xml:space="preserve"> Phường Vân Trung</t>
  </si>
  <si>
    <t xml:space="preserve"> Xã Việt Tiến</t>
  </si>
  <si>
    <t xml:space="preserve"> Huyện Hiệp Hòa</t>
  </si>
  <si>
    <t xml:space="preserve"> Thị trấn Thắng</t>
  </si>
  <si>
    <t xml:space="preserve"> Thị trấn Bắc Lý</t>
  </si>
  <si>
    <t xml:space="preserve"> Xã Châu Minh</t>
  </si>
  <si>
    <t xml:space="preserve"> Xã Danh Thắng</t>
  </si>
  <si>
    <t xml:space="preserve"> Xã Đoan Bái</t>
  </si>
  <si>
    <t xml:space="preserve"> Xã Đông Lỗ</t>
  </si>
  <si>
    <t xml:space="preserve"> Xã Sơn Thịnh</t>
  </si>
  <si>
    <t xml:space="preserve"> Xã Toàn Thắng</t>
  </si>
  <si>
    <t xml:space="preserve"> Xã Hoàng Vân</t>
  </si>
  <si>
    <t xml:space="preserve"> Xã Hợp Thịnh</t>
  </si>
  <si>
    <t xml:space="preserve"> Xã Hùng Thái</t>
  </si>
  <si>
    <t xml:space="preserve"> Xã Hương Lâm</t>
  </si>
  <si>
    <t xml:space="preserve"> Xã Lương Phong</t>
  </si>
  <si>
    <t xml:space="preserve"> Xã Mai Đình</t>
  </si>
  <si>
    <t xml:space="preserve"> Xã Mai Trung</t>
  </si>
  <si>
    <t xml:space="preserve"> Xã Ngọc Sơn</t>
  </si>
  <si>
    <t xml:space="preserve"> Xã Thường Thắng</t>
  </si>
  <si>
    <t xml:space="preserve"> Xã Xuân Cẩm</t>
  </si>
  <si>
    <t>0</t>
  </si>
  <si>
    <t>I</t>
  </si>
  <si>
    <t>II</t>
  </si>
  <si>
    <t>III</t>
  </si>
  <si>
    <t>1</t>
  </si>
  <si>
    <t>2</t>
  </si>
  <si>
    <t>3</t>
  </si>
  <si>
    <t>4</t>
  </si>
  <si>
    <t>5</t>
  </si>
  <si>
    <t>6</t>
  </si>
  <si>
    <t>7</t>
  </si>
  <si>
    <t>8</t>
  </si>
  <si>
    <t>IV</t>
  </si>
  <si>
    <t>V</t>
  </si>
  <si>
    <t>VI</t>
  </si>
  <si>
    <t>VII</t>
  </si>
  <si>
    <t>VIII</t>
  </si>
  <si>
    <t>IX</t>
  </si>
  <si>
    <t>X</t>
  </si>
  <si>
    <t>STT</t>
  </si>
  <si>
    <t>9</t>
  </si>
  <si>
    <t>10</t>
  </si>
  <si>
    <t>12</t>
  </si>
  <si>
    <t>13</t>
  </si>
  <si>
    <t>15</t>
  </si>
  <si>
    <t>16</t>
  </si>
  <si>
    <t>17</t>
  </si>
  <si>
    <t>18</t>
  </si>
  <si>
    <t>MN</t>
  </si>
  <si>
    <t>TB1</t>
  </si>
  <si>
    <t>11</t>
  </si>
  <si>
    <t xml:space="preserve"> Xã Tuấn Đạo </t>
  </si>
  <si>
    <t>14</t>
  </si>
  <si>
    <t>19</t>
  </si>
  <si>
    <t>20</t>
  </si>
  <si>
    <t>21</t>
  </si>
  <si>
    <t>22</t>
  </si>
  <si>
    <t>Phường Thọ Xương</t>
  </si>
  <si>
    <t>Phường Ngô Quyền</t>
  </si>
  <si>
    <t>Phường Hoàng Văn Thụ</t>
  </si>
  <si>
    <t>Phường Trần Phú</t>
  </si>
  <si>
    <t>Phường Mỹ Độ</t>
  </si>
  <si>
    <t>Phường Song Mai</t>
  </si>
  <si>
    <t>Phường Xương Giang</t>
  </si>
  <si>
    <t>Phường Đa Mai</t>
  </si>
  <si>
    <t>Phường Dĩnh Kế</t>
  </si>
  <si>
    <t>Phường Dĩnh Trì</t>
  </si>
  <si>
    <t>Phường Tân Mỹ</t>
  </si>
  <si>
    <t>Phường Hương Gián</t>
  </si>
  <si>
    <t>Phường Đồng Sơn</t>
  </si>
  <si>
    <t>Phường Tân Tiến</t>
  </si>
  <si>
    <t>Phường Song Khê</t>
  </si>
  <si>
    <t>Phường Nội Hoàng</t>
  </si>
  <si>
    <t>Phường Tiền Phong</t>
  </si>
  <si>
    <t>Phường Tân An</t>
  </si>
  <si>
    <t>Xã Quỳnh Sơn</t>
  </si>
  <si>
    <t>Xã Xuân Phú</t>
  </si>
  <si>
    <t>Xã Trí Yên</t>
  </si>
  <si>
    <t>Xã Lãng Sơn</t>
  </si>
  <si>
    <t>Phường Nham Biền</t>
  </si>
  <si>
    <t>Phường Tân Liễu</t>
  </si>
  <si>
    <t>Xã Yên Lư</t>
  </si>
  <si>
    <t>Xã Tiến Dũng</t>
  </si>
  <si>
    <t>Xã Đức Giang</t>
  </si>
  <si>
    <t>Phường Cảnh Thụy</t>
  </si>
  <si>
    <t>Xã Tư Mại</t>
  </si>
  <si>
    <t>Xã Đồng Việt</t>
  </si>
  <si>
    <t>Xã Đồng Phúc</t>
  </si>
  <si>
    <t xml:space="preserve"> Xã Phúc Sơn </t>
  </si>
  <si>
    <t>Tỷ lệ (%)</t>
  </si>
  <si>
    <t>ĐVHC cấp huyện</t>
  </si>
  <si>
    <t xml:space="preserve">Diện tích tự nhiên </t>
  </si>
  <si>
    <t xml:space="preserve">
Quy mô dân số
</t>
  </si>
  <si>
    <t>Tên ĐVHC</t>
  </si>
  <si>
    <t>Khu vực miền núi, vùng cao</t>
  </si>
  <si>
    <t>Khu vực hải đảo</t>
  </si>
  <si>
    <t xml:space="preserve">
Số người
</t>
  </si>
  <si>
    <t>Các xã</t>
  </si>
  <si>
    <t>Các phường</t>
  </si>
  <si>
    <t>A</t>
  </si>
  <si>
    <t>B</t>
  </si>
  <si>
    <t>Các thị trấn</t>
  </si>
  <si>
    <t>Thuộc diện sắp xếp</t>
  </si>
  <si>
    <t>Tên ĐVHC cấp xã mới</t>
  </si>
  <si>
    <t>Phương án</t>
  </si>
  <si>
    <t>Số ĐVHC cấp xã giảm</t>
  </si>
  <si>
    <t>Thị trấn</t>
  </si>
  <si>
    <t>Các xã:</t>
  </si>
  <si>
    <t>1.1</t>
  </si>
  <si>
    <t>1.2</t>
  </si>
  <si>
    <t>2.1</t>
  </si>
  <si>
    <t>2.2</t>
  </si>
  <si>
    <t>Yếu tố đặc thù 
(nếu có)</t>
  </si>
  <si>
    <r>
      <t>Diện tích 
km</t>
    </r>
    <r>
      <rPr>
        <b/>
        <vertAlign val="superscript"/>
        <sz val="11"/>
        <rFont val="Times New Roman"/>
        <family val="1"/>
      </rPr>
      <t xml:space="preserve">2 </t>
    </r>
  </si>
  <si>
    <t>2.3</t>
  </si>
  <si>
    <t>2.4</t>
  </si>
  <si>
    <t>Xã Yên Thế</t>
  </si>
  <si>
    <t>Xã Bố Hạ</t>
  </si>
  <si>
    <t>Xã Tam Tiến</t>
  </si>
  <si>
    <t>Xã Đồng Kỳ</t>
  </si>
  <si>
    <t>Xã Nghĩa Phương</t>
  </si>
  <si>
    <t>Xã Lục Nam</t>
  </si>
  <si>
    <t>Xã Bảo Đài</t>
  </si>
  <si>
    <t>Xã Cẩm Lý</t>
  </si>
  <si>
    <t>Xã Bắc Lũng</t>
  </si>
  <si>
    <t>Xã Kiên Lao</t>
  </si>
  <si>
    <t>Phường Phượng Sơn</t>
  </si>
  <si>
    <t>Phường Chũ</t>
  </si>
  <si>
    <t>Xã Đại Sơn</t>
  </si>
  <si>
    <t>Xã Vân Sơn</t>
  </si>
  <si>
    <t>Xã An Lạc</t>
  </si>
  <si>
    <t>Xã Ngọc Thiện</t>
  </si>
  <si>
    <t>Xã Nhã Nam</t>
  </si>
  <si>
    <t>Xã Dương Hưu</t>
  </si>
  <si>
    <t>Xã Yên Định</t>
  </si>
  <si>
    <t>Xã Tây Yên Tử</t>
  </si>
  <si>
    <t>Miền núi</t>
  </si>
  <si>
    <t>1.3</t>
  </si>
  <si>
    <t>1.4</t>
  </si>
  <si>
    <t>1.5</t>
  </si>
  <si>
    <t>Các phường: Không</t>
  </si>
  <si>
    <t>Xã Tân Yên</t>
  </si>
  <si>
    <t>Xã Phúc Hòa</t>
  </si>
  <si>
    <t xml:space="preserve">Số DTTS chiếm 42,91% </t>
  </si>
  <si>
    <t>x</t>
  </si>
  <si>
    <t>-</t>
  </si>
  <si>
    <t>02</t>
  </si>
  <si>
    <t>08</t>
  </si>
  <si>
    <t>09</t>
  </si>
  <si>
    <t>Người DTTS chiếm trên 30%</t>
  </si>
  <si>
    <t>Xã Nam Dương</t>
  </si>
  <si>
    <t>Huyện Lục Nam</t>
  </si>
  <si>
    <t>Xã Lục Sơn</t>
  </si>
  <si>
    <t>659,96</t>
  </si>
  <si>
    <t>Xã Trường Sơn</t>
  </si>
  <si>
    <t>745,36</t>
  </si>
  <si>
    <t>Xã Đông Phú</t>
  </si>
  <si>
    <t>1.6</t>
  </si>
  <si>
    <t>1.7</t>
  </si>
  <si>
    <t>1.8</t>
  </si>
  <si>
    <t>Nhập xã Đại Sơn và xã Giáo Liêm, xã Phúc Sơn</t>
  </si>
  <si>
    <t>Xã Sơn Động</t>
  </si>
  <si>
    <t>Nhập thị trấn An Châu và xã An Bá, xã Vĩnh An</t>
  </si>
  <si>
    <t>Nhập thị trấn Tây Yên Tử và xã Thanh Luận</t>
  </si>
  <si>
    <t>Nhập xã Dương Hưu và xã Long Sơn</t>
  </si>
  <si>
    <t>Nhập xã Yên Định và xã Cẩm Đàn</t>
  </si>
  <si>
    <t>Nhập xã An Lạc và xã Lệ Viễn</t>
  </si>
  <si>
    <t>Nhập xã Vân Sơn và xã Hữu Sản</t>
  </si>
  <si>
    <t>Huyện Lục Ngạn</t>
  </si>
  <si>
    <t>Xã Biển Động</t>
  </si>
  <si>
    <t>Xã Lục Ngạn</t>
  </si>
  <si>
    <t>Nhập thị trấn Phì Điền và xã Tân Hoa, xã Giáp Sơn, xã Đồng Cốc, xã Tân Quang</t>
  </si>
  <si>
    <t>Xã Đèo Gia</t>
  </si>
  <si>
    <t>Nhập xã Đèo Gia và xã Tân Lập</t>
  </si>
  <si>
    <t>Xã Sơn Hải</t>
  </si>
  <si>
    <t>Nhập xã Sơn Hải và xã Hộ Đáp</t>
  </si>
  <si>
    <t>Xã Tân Sơn</t>
  </si>
  <si>
    <t>Nhập xã Tân Sơn và xã Cấm Sơn</t>
  </si>
  <si>
    <t>Xã Biên Sơn</t>
  </si>
  <si>
    <t>Xã Sa Lý</t>
  </si>
  <si>
    <t>Nhập xã Sa Lý và xã Phong Minh</t>
  </si>
  <si>
    <t>Nhập thị trấn Biển Động và xã Kim Sơn, xã Phú Nhuận</t>
  </si>
  <si>
    <t xml:space="preserve"> Huyện Hiệp Hoà</t>
  </si>
  <si>
    <t>Xã Xuân Cẩm</t>
  </si>
  <si>
    <t>Xã Hiệp Hoà</t>
  </si>
  <si>
    <t>Xã Hợp Thịnh</t>
  </si>
  <si>
    <t>Xã Hoàng Vân</t>
  </si>
  <si>
    <t>Thị xã Việt Yên</t>
  </si>
  <si>
    <t xml:space="preserve">Các phường </t>
  </si>
  <si>
    <t>Phường Tự Lạn</t>
  </si>
  <si>
    <t>Phường Việt Yên</t>
  </si>
  <si>
    <t>Phường Nếnh</t>
  </si>
  <si>
    <t>Các xã: Không</t>
  </si>
  <si>
    <t>Phường Vân Hà</t>
  </si>
  <si>
    <r>
      <t xml:space="preserve">Nhập xã Biên Sơn và xã Phong Vân </t>
    </r>
    <r>
      <rPr>
        <i/>
        <sz val="11"/>
        <rFont val="Times New Roman"/>
        <family val="1"/>
      </rPr>
      <t>(và diện tích Trường bắn TB1)</t>
    </r>
  </si>
  <si>
    <r>
      <t xml:space="preserve">Nhập xã Nam Dương </t>
    </r>
    <r>
      <rPr>
        <i/>
        <sz val="11"/>
        <rFont val="Times New Roman"/>
        <family val="1"/>
      </rPr>
      <t>(thuộc thị xã Chũ)</t>
    </r>
    <r>
      <rPr>
        <sz val="11"/>
        <rFont val="Times New Roman"/>
        <family val="1"/>
      </rPr>
      <t xml:space="preserve"> và xã Tân Mộc </t>
    </r>
    <r>
      <rPr>
        <i/>
        <sz val="11"/>
        <rFont val="Times New Roman"/>
        <family val="1"/>
      </rPr>
      <t>(thuộc huyện Lục Ngạn)</t>
    </r>
  </si>
  <si>
    <t>Nhập xã Kiên Lao và xã Kiên Thành</t>
  </si>
  <si>
    <t>Nhập xã Lục Sơn và xã Bình Sơn</t>
  </si>
  <si>
    <t>Nhập xã Trường Sơn và xã Vô Tranh</t>
  </si>
  <si>
    <t>Nhập xã Cẩm Lý và xã Đan Hội</t>
  </si>
  <si>
    <t>Nhập xã Đông Phú và xã Đông Hưng</t>
  </si>
  <si>
    <t>Nhập xã Nghĩa Phương và xã Trường Giang, xã Huyền Sơn</t>
  </si>
  <si>
    <t>Nhậpp xã Lan Mẫu và xã Bắc Lũng, xã Yên Sơn, xã Khám Lạng</t>
  </si>
  <si>
    <t>Nhập xã Tam Dị và xã Bảo Đài, xã Bảo Sơn, xã Thanh Lâm</t>
  </si>
  <si>
    <t xml:space="preserve">Nhập xã Đồng Lạc, xã Đồng Tâm, xã Tân Sỏi, xã Tân Hiệp và thị trấn Phồn Xương </t>
  </si>
  <si>
    <t>Nhập xã Đông Sơn, xã Hương Vĩ và thị trấn Bố Hạ</t>
  </si>
  <si>
    <t xml:space="preserve">Nhập xã Canh Nậu, xã Đồng Tiến và xã Xuân Lương </t>
  </si>
  <si>
    <t>Nhập xã Tam Tiến, An Thượng và xã Tiến Thắng</t>
  </si>
  <si>
    <t>Nhập xã Đồng Kỳ, xã Đồng Hưu và xã Đồng Vương</t>
  </si>
  <si>
    <t>Nhập xã Cao Xá, xã Ngọc Lý, xã Việt Lập và thị trấn Cao Thượng</t>
  </si>
  <si>
    <t xml:space="preserve">Nhập xã Ngọc Châu, xã Ngọc Thiện, xã Song Vân, xã Ngọc Vân và xã Việt Ngọc </t>
  </si>
  <si>
    <t xml:space="preserve">Nhập xã Tân Trung, xã Liên Sơn, xã An Dương và thị trấn Nhã Nam </t>
  </si>
  <si>
    <t xml:space="preserve">Nhập xã Phúc Hòa, xã Hợp Đức và xã Liên Chung </t>
  </si>
  <si>
    <t>Nhập xã Quang Trung và xã Lam Sơn</t>
  </si>
  <si>
    <t>Nhập xã Hương Lâm, xã Mai Đình, xã Châu Minh, xã Xuân Cẩm và thị trấn Bắc Lý</t>
  </si>
  <si>
    <t>Nhập xã Thường Thắng, xã Mai Trung, xã Hùng Thái, xã Hợp Thịnh và xã Sơn Thịnh</t>
  </si>
  <si>
    <t>Nhập xã Đồng Tiến, xã Toàn Thắng, xã Hoàng Vân và xã Ngọc Sơn</t>
  </si>
  <si>
    <t>Nhập xã Đông Lỗ, xã Đoan Bái, xã Danh Thắng, xã Lương Phong và thị trấn Thắng</t>
  </si>
  <si>
    <t>Sáp nhập xã Việt Tiến, xã Thượng Lan, xã Hương Mai và phường 
Tự Lạn</t>
  </si>
  <si>
    <t>Sáp nhập xã Minh Đức, xã Nghĩa Trung và phường Bích Động, phường Hồng Thái</t>
  </si>
  <si>
    <t>Sáp nhập phường Quang Châu, phường Nếnh, phường Vân Trung và phường Tăng Tiến</t>
  </si>
  <si>
    <t>Sáp nhập xã Vân Hà, xã Tiên Sơn, xã Trung Sơn, xã Trung Sơn và phường Ninh Sơn, phường Quảng Minh</t>
  </si>
  <si>
    <t>xã Tân Mộc (thuộc huyện Lục Ngạn) nhập với xã Nam Dương (thuộc thị xã Chũ)</t>
  </si>
  <si>
    <t>Thành phố Bắc Giang</t>
  </si>
  <si>
    <t>Xã Tiên Lục</t>
  </si>
  <si>
    <t>Xã Kép</t>
  </si>
  <si>
    <t>Xã Mỹ Thái</t>
  </si>
  <si>
    <t>Xã Lạng Giang</t>
  </si>
  <si>
    <t>Xã Xuân Lương</t>
  </si>
  <si>
    <t>2.7</t>
  </si>
  <si>
    <t>2.6</t>
  </si>
  <si>
    <t>Phường Yên Dũng</t>
  </si>
  <si>
    <t>2.5</t>
  </si>
  <si>
    <t>Phường Bắc Giang</t>
  </si>
  <si>
    <t>Nhập xã Xương Lâm, xã Hương Lạc, xã Tân Hưng và thị trấn Vôi</t>
  </si>
  <si>
    <t>Nhập xã Mỹ Thái, xã Xuân Hương, xã Dương Đức và xã Tân Thanh</t>
  </si>
  <si>
    <t>Nhập xã Quang Thịnh, xã Hương Sơn và thị trấn Kép</t>
  </si>
  <si>
    <t>Nhập xã Tân Dĩnh, xã Thái Đào và xã Đại Lâm</t>
  </si>
  <si>
    <t>Nhập xã Tiên Lục, xã Đào Mỹ, xã Nghĩa Hòa, xã An Hà và xã Nghĩa Hưng</t>
  </si>
  <si>
    <t>Nhập xã Đồng Việt, xã Đức Giang và xã Đồng Phúc</t>
  </si>
  <si>
    <t>Sáp nhập phường Thọ Xương, phường Ngô Quyền, phường Xương Giang, phường Hoàng Văn Thụ, phường Trần Phú, phường Dĩnh Kế và phường Dĩnh Trì</t>
  </si>
  <si>
    <r>
      <t xml:space="preserve">Sáp nhập phường Tân Mỹ, phường Mỹ Độ, phường Song Mai, phường Đa Mai và xã Quế Nham </t>
    </r>
    <r>
      <rPr>
        <i/>
        <sz val="11"/>
        <rFont val="Times New Roman"/>
        <family val="1"/>
      </rPr>
      <t>(thuộc huyện Tân Yên)</t>
    </r>
  </si>
  <si>
    <t>Sáp nhập phường Nội Hoàng, phường Tiền Phong, phường Song Khê và phường Đồng Sơn</t>
  </si>
  <si>
    <t>Sáp nhập xã Quỳnh Sơn, xã Trí Yên, xã Lãng Sơn và phường Tân An</t>
  </si>
  <si>
    <t>Sáp nhập xã Yên Lư, phường Tân Liễu và phường Nham Biền</t>
  </si>
  <si>
    <t>Sáp nhập xã Xuân Phú, phường Hương Gián và phường Tân Tiến</t>
  </si>
  <si>
    <t>Sáp nhập xã Tiến Dũng, xã Tư Mại và phường Cảnh Thụy</t>
  </si>
  <si>
    <t>xã Quế Nham (thuộc huyện Tân Yên) nhập với 04 ĐVHC cấp xã của thành phố Bắc Giang</t>
  </si>
  <si>
    <t>Sáp nhập xã Quý Sơn, xã Mỹ An và phường Phượng Sơn</t>
  </si>
  <si>
    <r>
      <t xml:space="preserve">Người DTTS chiếm trên 30%
</t>
    </r>
    <r>
      <rPr>
        <i/>
        <sz val="10"/>
        <rFont val="Times New Roman"/>
        <family val="1"/>
      </rPr>
      <t>(trong 03 ĐVHC sáp nhập chỉ có xã Quý Sơn là xã miền núi, tuy nhiên lại có số người DTTS lớn)</t>
    </r>
  </si>
  <si>
    <t>Nhập xã Cương Sơn, xã Tiên Nha, xã Chu Điện, thị trấn Đồi Ngô và thị trấn Phương Sơn</t>
  </si>
  <si>
    <t>Sáp nhập phường Chũ và phường Hồng Giang, phường Thanh Hải,  phường Trù Hựu</t>
  </si>
  <si>
    <r>
      <t>Diện tích 
(km</t>
    </r>
    <r>
      <rPr>
        <b/>
        <vertAlign val="superscript"/>
        <sz val="12"/>
        <rFont val="Times New Roman"/>
        <family val="1"/>
      </rPr>
      <t>2)</t>
    </r>
  </si>
  <si>
    <t>Yếu tố đặc thù khác (nếu có)</t>
  </si>
  <si>
    <t xml:space="preserve"> Trường bắn TB1</t>
  </si>
  <si>
    <t>THỐNG KÊ CẤP XÃ KHÔNG THỰC HIỆN SẮP XẾP</t>
  </si>
  <si>
    <t>THỐNG KÊ PHƯƠNG ÁN SẮP XẾP ĐVHC CẤP XÃ NĂM 2025</t>
  </si>
  <si>
    <t>Thành phố Bắc Ninh</t>
  </si>
  <si>
    <t>82,64</t>
  </si>
  <si>
    <t>Phường Thị Cầu</t>
  </si>
  <si>
    <t>1,76</t>
  </si>
  <si>
    <t>Phường Vũ Ninh</t>
  </si>
  <si>
    <t>6,21</t>
  </si>
  <si>
    <t>Phường Tiền Ninh Vệ</t>
  </si>
  <si>
    <t>1,73</t>
  </si>
  <si>
    <t xml:space="preserve">Phường Kinh Bắc </t>
  </si>
  <si>
    <t>2,07</t>
  </si>
  <si>
    <t>Phường Đại Phúc</t>
  </si>
  <si>
    <t>4,68</t>
  </si>
  <si>
    <t>Phường Võ Cường</t>
  </si>
  <si>
    <t>7,91</t>
  </si>
  <si>
    <t>Phường Vân Dương</t>
  </si>
  <si>
    <t>6,61</t>
  </si>
  <si>
    <t>Phường Nam Sơn</t>
  </si>
  <si>
    <t>11,92</t>
  </si>
  <si>
    <t>Phường Hạp Lĩnh</t>
  </si>
  <si>
    <t>5,21</t>
  </si>
  <si>
    <t>Phường Khắc Niệm</t>
  </si>
  <si>
    <t>7,44</t>
  </si>
  <si>
    <t>Phường Vạn An</t>
  </si>
  <si>
    <t>3,77</t>
  </si>
  <si>
    <t>Phường Hòa Long</t>
  </si>
  <si>
    <t>8,92</t>
  </si>
  <si>
    <t>Phường Phong Khê</t>
  </si>
  <si>
    <t>5,49</t>
  </si>
  <si>
    <t>Phường Đáp cầu</t>
  </si>
  <si>
    <t>0,92</t>
  </si>
  <si>
    <t>Phường Suối Hoa</t>
  </si>
  <si>
    <t>1,12</t>
  </si>
  <si>
    <t>Phường Kim Chân</t>
  </si>
  <si>
    <t>4,54</t>
  </si>
  <si>
    <t>Phường Khúc Xuyên</t>
  </si>
  <si>
    <t>2,34</t>
  </si>
  <si>
    <t>Thành phố Từ Sơn</t>
  </si>
  <si>
    <t>61,09</t>
  </si>
  <si>
    <t>Phường Đông Ngàn</t>
  </si>
  <si>
    <t>1,47</t>
  </si>
  <si>
    <t>Phường Tam Sơn</t>
  </si>
  <si>
    <t>8,45</t>
  </si>
  <si>
    <t>Phường Hương Mạc</t>
  </si>
  <si>
    <t>5,59</t>
  </si>
  <si>
    <t>Phường Tương Giang</t>
  </si>
  <si>
    <t>5,66</t>
  </si>
  <si>
    <t>Phường Phù Khê</t>
  </si>
  <si>
    <t>3,48</t>
  </si>
  <si>
    <t>Phường Đồng Kỵ</t>
  </si>
  <si>
    <t>3,54</t>
  </si>
  <si>
    <t>Phường Trang Hạ</t>
  </si>
  <si>
    <t>2,37</t>
  </si>
  <si>
    <t>Phường Đồng Nguyên</t>
  </si>
  <si>
    <t>6,73</t>
  </si>
  <si>
    <t>Phường Châu Khê</t>
  </si>
  <si>
    <t>4,96</t>
  </si>
  <si>
    <t>Phường Tân Hồng</t>
  </si>
  <si>
    <t>4,59</t>
  </si>
  <si>
    <t>Phường Đình Bảng</t>
  </si>
  <si>
    <t>8,27</t>
  </si>
  <si>
    <t>Phường Phù Chẩn</t>
  </si>
  <si>
    <t>5,98</t>
  </si>
  <si>
    <t>Thị xã Thuận Thành</t>
  </si>
  <si>
    <t>117,83</t>
  </si>
  <si>
    <t>Xã Mão Điền</t>
  </si>
  <si>
    <t>6,03</t>
  </si>
  <si>
    <t xml:space="preserve">Xã Đình Tổ </t>
  </si>
  <si>
    <t>9,62</t>
  </si>
  <si>
    <t>Xã Đại Đồng Thành</t>
  </si>
  <si>
    <t>8,69</t>
  </si>
  <si>
    <t>Xã Nghĩa Đạo</t>
  </si>
  <si>
    <t>8,55</t>
  </si>
  <si>
    <t>Xã Nguyệt Đức</t>
  </si>
  <si>
    <t>7,56</t>
  </si>
  <si>
    <t>Xã Ngũ Thái</t>
  </si>
  <si>
    <t>6,23</t>
  </si>
  <si>
    <t>Xã Hoài Thượng</t>
  </si>
  <si>
    <t>5,51</t>
  </si>
  <si>
    <t>Xã Song Liễu</t>
  </si>
  <si>
    <t>3,16</t>
  </si>
  <si>
    <t>Phường Hồ</t>
  </si>
  <si>
    <t>5,11</t>
  </si>
  <si>
    <t>Phường An Bình</t>
  </si>
  <si>
    <t>7,96</t>
  </si>
  <si>
    <t>Phường Song Hồ</t>
  </si>
  <si>
    <t>3,71</t>
  </si>
  <si>
    <t>Phường Xuân Lâm</t>
  </si>
  <si>
    <t>4,78</t>
  </si>
  <si>
    <t>Phường  Hà Mãn</t>
  </si>
  <si>
    <t>3,58</t>
  </si>
  <si>
    <t>Phường Trí Quả</t>
  </si>
  <si>
    <t>5,55</t>
  </si>
  <si>
    <t>Phường Thanh Khương</t>
  </si>
  <si>
    <t>Phường Gia Đông</t>
  </si>
  <si>
    <t>9,07</t>
  </si>
  <si>
    <t>Phường Trạm Lộ</t>
  </si>
  <si>
    <t>9,69</t>
  </si>
  <si>
    <t>Phường Ninh Xá</t>
  </si>
  <si>
    <t>8,25</t>
  </si>
  <si>
    <t>Thị xã Quế Võ</t>
  </si>
  <si>
    <t>155,11</t>
  </si>
  <si>
    <t>Xã Châu Phong</t>
  </si>
  <si>
    <t>8,58</t>
  </si>
  <si>
    <t>Xã Chi Lăng</t>
  </si>
  <si>
    <t>15,7</t>
  </si>
  <si>
    <t>Xã Đào Viên</t>
  </si>
  <si>
    <t>9,53</t>
  </si>
  <si>
    <t>Xã Đức Long</t>
  </si>
  <si>
    <t>9,36</t>
  </si>
  <si>
    <t>Xã Mộ Đạo</t>
  </si>
  <si>
    <t>5,03</t>
  </si>
  <si>
    <t>Xã Ngọc Xá</t>
  </si>
  <si>
    <t>9,34</t>
  </si>
  <si>
    <t>Xã Phù Lãng</t>
  </si>
  <si>
    <t>10,21</t>
  </si>
  <si>
    <t>Xã Việt Thống</t>
  </si>
  <si>
    <t>5,52</t>
  </si>
  <si>
    <t>Xã Yên Giả</t>
  </si>
  <si>
    <t>7,69</t>
  </si>
  <si>
    <t>Phường Bằng An</t>
  </si>
  <si>
    <t>4,77</t>
  </si>
  <si>
    <t>Phường Bồng Lai</t>
  </si>
  <si>
    <t>6,62</t>
  </si>
  <si>
    <t>Phường Cách Bi</t>
  </si>
  <si>
    <t>8,11</t>
  </si>
  <si>
    <t>Phường Đại Xuân</t>
  </si>
  <si>
    <t>7,8</t>
  </si>
  <si>
    <t>Phường Nhân Hòa</t>
  </si>
  <si>
    <t>6,98</t>
  </si>
  <si>
    <t>Phường Phù Lương</t>
  </si>
  <si>
    <t>7,76</t>
  </si>
  <si>
    <t>Phường Phố Mới</t>
  </si>
  <si>
    <t>2,76</t>
  </si>
  <si>
    <t>Phường Phương Liễu</t>
  </si>
  <si>
    <t>8,35</t>
  </si>
  <si>
    <t>Phường Phượng Mao</t>
  </si>
  <si>
    <t>5,02</t>
  </si>
  <si>
    <t>Phường Quế Tân</t>
  </si>
  <si>
    <t>8,06</t>
  </si>
  <si>
    <t>Phường Việt Hùng</t>
  </si>
  <si>
    <t>7,92</t>
  </si>
  <si>
    <t>Huyện Yên Phong</t>
  </si>
  <si>
    <t>96,93</t>
  </si>
  <si>
    <t xml:space="preserve">Xã Dũng Liệt </t>
  </si>
  <si>
    <t>Xã Tam Đa</t>
  </si>
  <si>
    <t>8,22</t>
  </si>
  <si>
    <t>Xã Tam Giang</t>
  </si>
  <si>
    <t>8,68</t>
  </si>
  <si>
    <t>Xã Yên Trung</t>
  </si>
  <si>
    <t>9,99</t>
  </si>
  <si>
    <t>Xã Thụy Hòa</t>
  </si>
  <si>
    <t>5,97</t>
  </si>
  <si>
    <t>Xã Hòa Tiến</t>
  </si>
  <si>
    <t>6,25</t>
  </si>
  <si>
    <t>Xã Đông Tiến</t>
  </si>
  <si>
    <t>5,44</t>
  </si>
  <si>
    <t>Xã Yên Phụ</t>
  </si>
  <si>
    <t>5,54</t>
  </si>
  <si>
    <t>Xã Trung Nghĩa</t>
  </si>
  <si>
    <t>7,77</t>
  </si>
  <si>
    <t>Xã Đông Phong</t>
  </si>
  <si>
    <t>6,33</t>
  </si>
  <si>
    <t>Xã Long Châu</t>
  </si>
  <si>
    <t>6,29</t>
  </si>
  <si>
    <t>Xã Văn Môn</t>
  </si>
  <si>
    <t>4,25</t>
  </si>
  <si>
    <t>Xã Đông Thọ</t>
  </si>
  <si>
    <t>5,47</t>
  </si>
  <si>
    <t>Thị trấn Chờ</t>
  </si>
  <si>
    <t>8,38</t>
  </si>
  <si>
    <t>Huyện Tiên Du</t>
  </si>
  <si>
    <t>95,61</t>
  </si>
  <si>
    <t xml:space="preserve">Xã Phú Lâm </t>
  </si>
  <si>
    <t>12,12</t>
  </si>
  <si>
    <t xml:space="preserve">Xã Nội Duệ </t>
  </si>
  <si>
    <t>3,75</t>
  </si>
  <si>
    <t xml:space="preserve">Xã Liên Bão </t>
  </si>
  <si>
    <t>6,9</t>
  </si>
  <si>
    <t xml:space="preserve">Xã Hiên Vân </t>
  </si>
  <si>
    <t>4,47</t>
  </si>
  <si>
    <t xml:space="preserve">Xã Hoàn Sơn </t>
  </si>
  <si>
    <t>6,87</t>
  </si>
  <si>
    <t xml:space="preserve">Xã Lạc Vệ </t>
  </si>
  <si>
    <t>10,57</t>
  </si>
  <si>
    <t xml:space="preserve">Xã Việt Đoàn </t>
  </si>
  <si>
    <t xml:space="preserve">Xã Phật Tích </t>
  </si>
  <si>
    <t>5,43</t>
  </si>
  <si>
    <t xml:space="preserve">Xã Tân Chi </t>
  </si>
  <si>
    <t>7,54</t>
  </si>
  <si>
    <t xml:space="preserve">Xã Đại Đồng </t>
  </si>
  <si>
    <t>7,33</t>
  </si>
  <si>
    <t xml:space="preserve">Xã Tri Phương </t>
  </si>
  <si>
    <t>5,68</t>
  </si>
  <si>
    <t xml:space="preserve">Xã Minh Đạo </t>
  </si>
  <si>
    <t>5,92</t>
  </si>
  <si>
    <t xml:space="preserve">Xã Cảnh Hưng </t>
  </si>
  <si>
    <t>5,48</t>
  </si>
  <si>
    <t>Thị trấn Lim</t>
  </si>
  <si>
    <t>5,1</t>
  </si>
  <si>
    <t>Huyện Gia Bình</t>
  </si>
  <si>
    <t>107,59</t>
  </si>
  <si>
    <t>Xã Vạn Ninh</t>
  </si>
  <si>
    <t>8,26</t>
  </si>
  <si>
    <t>Xã Thái Bảo</t>
  </si>
  <si>
    <t>7,08</t>
  </si>
  <si>
    <t>Xã Giang Sơn</t>
  </si>
  <si>
    <t>7,68</t>
  </si>
  <si>
    <t>Xã Cao Đức</t>
  </si>
  <si>
    <t>11,5</t>
  </si>
  <si>
    <t>Xã Đại Lai</t>
  </si>
  <si>
    <t>8,19</t>
  </si>
  <si>
    <t>Xã Song Giang</t>
  </si>
  <si>
    <t>7,13</t>
  </si>
  <si>
    <t>Xã Bình Dương</t>
  </si>
  <si>
    <t>6,88</t>
  </si>
  <si>
    <t>Xã Lãng Ngâm</t>
  </si>
  <si>
    <t>6,34</t>
  </si>
  <si>
    <t>Xã Xuân Lai</t>
  </si>
  <si>
    <t>11,2</t>
  </si>
  <si>
    <t>Xã Đông Cứu</t>
  </si>
  <si>
    <t>6,37</t>
  </si>
  <si>
    <t>Xã Đại Bái</t>
  </si>
  <si>
    <t>6,19</t>
  </si>
  <si>
    <t>Xã Quỳnh Phú</t>
  </si>
  <si>
    <t>7,93</t>
  </si>
  <si>
    <t>Thị trấn Gia Bình</t>
  </si>
  <si>
    <t>4,66</t>
  </si>
  <si>
    <t>Thị trấn Nhân Thắng</t>
  </si>
  <si>
    <t>8,18</t>
  </si>
  <si>
    <t>Huyện Lương Tài</t>
  </si>
  <si>
    <t>105,91</t>
  </si>
  <si>
    <t>Xã An Thịnh</t>
  </si>
  <si>
    <t>10,11</t>
  </si>
  <si>
    <t>Xã Phú Hoà</t>
  </si>
  <si>
    <t>13,23</t>
  </si>
  <si>
    <t>Xã Trung Kênh</t>
  </si>
  <si>
    <t>7,05</t>
  </si>
  <si>
    <t>Xã Quảng Phú</t>
  </si>
  <si>
    <t>10,91</t>
  </si>
  <si>
    <t>Xã Bình Định</t>
  </si>
  <si>
    <t>9,06</t>
  </si>
  <si>
    <t>Xã Trung Chính</t>
  </si>
  <si>
    <t>11,02</t>
  </si>
  <si>
    <t>Xã Quang Minh</t>
  </si>
  <si>
    <t>11,42</t>
  </si>
  <si>
    <t>Xã Phú Lương</t>
  </si>
  <si>
    <t>5,2</t>
  </si>
  <si>
    <t>Xã Tân Lãng</t>
  </si>
  <si>
    <t>4,36</t>
  </si>
  <si>
    <t>Xã An Tập</t>
  </si>
  <si>
    <t>10,16</t>
  </si>
  <si>
    <t>Xã Lâm Thao</t>
  </si>
  <si>
    <t>Thị trấn Thứa</t>
  </si>
  <si>
    <t>7,1</t>
  </si>
  <si>
    <t>Phường Kinh Bắc</t>
  </si>
  <si>
    <t>Phường Từ Sơn</t>
  </si>
  <si>
    <t>Phường Thuận Thành</t>
  </si>
  <si>
    <t>Phường Mão Điền</t>
  </si>
  <si>
    <t>Phường Song Liễu</t>
  </si>
  <si>
    <t>Các phường:</t>
  </si>
  <si>
    <t>Phường Quế Võ</t>
  </si>
  <si>
    <t>Phường Đào Viên</t>
  </si>
  <si>
    <t>Xã Yên Phong</t>
  </si>
  <si>
    <t>Xã Tiên Du</t>
  </si>
  <si>
    <t>Xã Liên Bão</t>
  </si>
  <si>
    <t>Xã Tân Chi</t>
  </si>
  <si>
    <t>Xã Đại Đồng</t>
  </si>
  <si>
    <t>Xã Phật Tích</t>
  </si>
  <si>
    <t>Xã Gia Bình</t>
  </si>
  <si>
    <t>Xã Nhân Thắng</t>
  </si>
  <si>
    <t>Xã Lương Tài</t>
  </si>
  <si>
    <t>19,95</t>
  </si>
  <si>
    <t>362,7</t>
  </si>
  <si>
    <t>401,3</t>
  </si>
  <si>
    <t>18,08</t>
  </si>
  <si>
    <t>328,7</t>
  </si>
  <si>
    <t>320,2</t>
  </si>
  <si>
    <t>13,43</t>
  </si>
  <si>
    <t>244,2</t>
  </si>
  <si>
    <t>216,6</t>
  </si>
  <si>
    <t>12,65</t>
  </si>
  <si>
    <t>107,7</t>
  </si>
  <si>
    <t>18,53</t>
  </si>
  <si>
    <t>336,9</t>
  </si>
  <si>
    <t>207,2</t>
  </si>
  <si>
    <t>20,31</t>
  </si>
  <si>
    <t>369,3</t>
  </si>
  <si>
    <t>312,8</t>
  </si>
  <si>
    <t>14,11</t>
  </si>
  <si>
    <t>256,5</t>
  </si>
  <si>
    <t>136,0</t>
  </si>
  <si>
    <t>12,64</t>
  </si>
  <si>
    <t>229,8</t>
  </si>
  <si>
    <t>219,2</t>
  </si>
  <si>
    <t>14,03</t>
  </si>
  <si>
    <t>255,1</t>
  </si>
  <si>
    <t>240,8</t>
  </si>
  <si>
    <t>26,58</t>
  </si>
  <si>
    <t>483,3</t>
  </si>
  <si>
    <t>249,1</t>
  </si>
  <si>
    <t>19,5</t>
  </si>
  <si>
    <t>354,5</t>
  </si>
  <si>
    <t>203,7</t>
  </si>
  <si>
    <t>18,24</t>
  </si>
  <si>
    <t>331,6</t>
  </si>
  <si>
    <t>100,6</t>
  </si>
  <si>
    <t>164,6</t>
  </si>
  <si>
    <t>17,75</t>
  </si>
  <si>
    <t>322,7</t>
  </si>
  <si>
    <t>151,2</t>
  </si>
  <si>
    <t>15,81</t>
  </si>
  <si>
    <t>287,5</t>
  </si>
  <si>
    <t>106,5</t>
  </si>
  <si>
    <t>23,51</t>
  </si>
  <si>
    <t>427,5</t>
  </si>
  <si>
    <t>191,4</t>
  </si>
  <si>
    <t>13,37</t>
  </si>
  <si>
    <t>243,1</t>
  </si>
  <si>
    <t>201,2</t>
  </si>
  <si>
    <t>20,3</t>
  </si>
  <si>
    <t>369,1</t>
  </si>
  <si>
    <t>147,2</t>
  </si>
  <si>
    <t>26,63</t>
  </si>
  <si>
    <t>484,2</t>
  </si>
  <si>
    <t>165,4</t>
  </si>
  <si>
    <t>19,76</t>
  </si>
  <si>
    <t>359,3</t>
  </si>
  <si>
    <t>120,8</t>
  </si>
  <si>
    <t>23,39</t>
  </si>
  <si>
    <t>111,3</t>
  </si>
  <si>
    <t>145,7</t>
  </si>
  <si>
    <t>28,15</t>
  </si>
  <si>
    <t>134,0</t>
  </si>
  <si>
    <t>168,5</t>
  </si>
  <si>
    <t>27,89</t>
  </si>
  <si>
    <t>132,8</t>
  </si>
  <si>
    <t>396,8</t>
  </si>
  <si>
    <t>15,26</t>
  </si>
  <si>
    <t>72,7</t>
  </si>
  <si>
    <t>234,1</t>
  </si>
  <si>
    <t>14,93</t>
  </si>
  <si>
    <t>71,1</t>
  </si>
  <si>
    <t>160,0</t>
  </si>
  <si>
    <t>18,34</t>
  </si>
  <si>
    <t>87,3</t>
  </si>
  <si>
    <t>227,1</t>
  </si>
  <si>
    <t>20,52</t>
  </si>
  <si>
    <t>97,7</t>
  </si>
  <si>
    <t>229,6</t>
  </si>
  <si>
    <t>20,97</t>
  </si>
  <si>
    <t>99,8</t>
  </si>
  <si>
    <t>280,1</t>
  </si>
  <si>
    <t>19,82</t>
  </si>
  <si>
    <t>94,4</t>
  </si>
  <si>
    <t>214,2</t>
  </si>
  <si>
    <t>18,11</t>
  </si>
  <si>
    <t>86,2</t>
  </si>
  <si>
    <t>173,8</t>
  </si>
  <si>
    <t>19,88</t>
  </si>
  <si>
    <t>94,7</t>
  </si>
  <si>
    <t>526,6</t>
  </si>
  <si>
    <t>16,83</t>
  </si>
  <si>
    <t>80,1</t>
  </si>
  <si>
    <t>149,8</t>
  </si>
  <si>
    <t>29,98</t>
  </si>
  <si>
    <t>142,8</t>
  </si>
  <si>
    <t>267,3</t>
  </si>
  <si>
    <t>22,14</t>
  </si>
  <si>
    <t>105,4</t>
  </si>
  <si>
    <t>167,1</t>
  </si>
  <si>
    <t>15,32</t>
  </si>
  <si>
    <t>72,9</t>
  </si>
  <si>
    <t>120,7</t>
  </si>
  <si>
    <t>94,1</t>
  </si>
  <si>
    <t>106,0</t>
  </si>
  <si>
    <t>20,39</t>
  </si>
  <si>
    <t>97,1</t>
  </si>
  <si>
    <t>178,3</t>
  </si>
  <si>
    <t>24,69</t>
  </si>
  <si>
    <t>117,6</t>
  </si>
  <si>
    <t>198,9</t>
  </si>
  <si>
    <t>26,26</t>
  </si>
  <si>
    <t>125,0</t>
  </si>
  <si>
    <t>202,7</t>
  </si>
  <si>
    <t>27,64</t>
  </si>
  <si>
    <t>131,6</t>
  </si>
  <si>
    <t>27,32</t>
  </si>
  <si>
    <t>130,1</t>
  </si>
  <si>
    <t>241,3</t>
  </si>
  <si>
    <t xml:space="preserve">Nhập phường Suối Hoa; phường Tiền Ninh Vệ; phường Vạn An; phường Hòa Long; phường Khúc Xuyên hường Kinh Bắc </t>
  </si>
  <si>
    <t xml:space="preserve">Nhập phường Đại Phúc, phường Phong Khê, phường Võ Cường </t>
  </si>
  <si>
    <t xml:space="preserve">Nhập phường Kim Chân, phường Đáp Cầu, phường Thị Cầu và phường Vũ Ninh </t>
  </si>
  <si>
    <r>
      <t xml:space="preserve">Nhập phường Khắc Niệm và </t>
    </r>
    <r>
      <rPr>
        <sz val="11"/>
        <color theme="1"/>
        <rFont val="Times New Roman"/>
        <family val="1"/>
      </rPr>
      <t xml:space="preserve">phường Hạp Lĩnh </t>
    </r>
  </si>
  <si>
    <r>
      <t xml:space="preserve">Nhập phường Vân Dương và </t>
    </r>
    <r>
      <rPr>
        <sz val="11"/>
        <color theme="1"/>
        <rFont val="Times New Roman"/>
        <family val="1"/>
      </rPr>
      <t xml:space="preserve">phường Nam Sơn </t>
    </r>
  </si>
  <si>
    <r>
      <t xml:space="preserve">Nhập phường Đông Ngàn, phường Tân Hồng, phường Phù Chẩn và </t>
    </r>
    <r>
      <rPr>
        <sz val="11"/>
        <color theme="1"/>
        <rFont val="Times New Roman"/>
        <family val="1"/>
      </rPr>
      <t>phường Đình Bảng</t>
    </r>
  </si>
  <si>
    <r>
      <t xml:space="preserve">Nhập phường Tương Giang và </t>
    </r>
    <r>
      <rPr>
        <sz val="11"/>
        <color theme="1"/>
        <rFont val="Times New Roman"/>
        <family val="1"/>
      </rPr>
      <t xml:space="preserve">phường Tam Sơn </t>
    </r>
  </si>
  <si>
    <r>
      <t xml:space="preserve">Nhập phường Trạng Hạ, phường Đồng Kỵ và </t>
    </r>
    <r>
      <rPr>
        <sz val="11"/>
        <color theme="1"/>
        <rFont val="Times New Roman"/>
        <family val="1"/>
      </rPr>
      <t>phường Đồng Nguyên</t>
    </r>
  </si>
  <si>
    <t xml:space="preserve">Nhập phường Châu Khê, phường Hương Mạc và phường Phù Khê </t>
  </si>
  <si>
    <r>
      <t xml:space="preserve">Nhập phường Hồ, phường Song Hồ, phường Gia Đông và </t>
    </r>
    <r>
      <rPr>
        <sz val="11"/>
        <color theme="1"/>
        <rFont val="Times New Roman"/>
        <family val="1"/>
      </rPr>
      <t>xã Đại Đồng Thành</t>
    </r>
  </si>
  <si>
    <r>
      <t xml:space="preserve">Nhập phường An Bình, xã Hoài Thượng và </t>
    </r>
    <r>
      <rPr>
        <sz val="11"/>
        <color theme="1"/>
        <rFont val="Times New Roman"/>
        <family val="1"/>
      </rPr>
      <t>xã Mão Điền</t>
    </r>
  </si>
  <si>
    <r>
      <t xml:space="preserve">Nhập xã Nghĩa Đạo và </t>
    </r>
    <r>
      <rPr>
        <sz val="11"/>
        <color theme="1"/>
        <rFont val="Times New Roman"/>
        <family val="1"/>
      </rPr>
      <t xml:space="preserve">phường Trạm Lộ </t>
    </r>
  </si>
  <si>
    <r>
      <t xml:space="preserve">Nhập phường Thanh Khương, xã Đình Tổ và </t>
    </r>
    <r>
      <rPr>
        <sz val="11"/>
        <color theme="1"/>
        <rFont val="Times New Roman"/>
        <family val="1"/>
      </rPr>
      <t xml:space="preserve">phường Trí Quả </t>
    </r>
  </si>
  <si>
    <r>
      <t>Nhập phường Xuân Lâm, phường Hà Mãn, xã Ngũ Thái và</t>
    </r>
    <r>
      <rPr>
        <sz val="11"/>
        <color theme="1"/>
        <rFont val="Times New Roman"/>
        <family val="1"/>
      </rPr>
      <t xml:space="preserve"> xã Song Liễu </t>
    </r>
  </si>
  <si>
    <r>
      <t xml:space="preserve">Nhập xã Nguyệt Đức và </t>
    </r>
    <r>
      <rPr>
        <sz val="11"/>
        <color theme="1"/>
        <rFont val="Times New Roman"/>
        <family val="1"/>
      </rPr>
      <t xml:space="preserve">phường Ninh Xá </t>
    </r>
  </si>
  <si>
    <r>
      <t xml:space="preserve">Nhập phường Phố Mới, phường Bằng An, phường Việt Hùng và </t>
    </r>
    <r>
      <rPr>
        <sz val="11"/>
        <color theme="1"/>
        <rFont val="Times New Roman"/>
        <family val="1"/>
      </rPr>
      <t>phường Quế Tân</t>
    </r>
  </si>
  <si>
    <r>
      <t xml:space="preserve">Nhập phường Phượng Mao và </t>
    </r>
    <r>
      <rPr>
        <sz val="11"/>
        <color theme="1"/>
        <rFont val="Times New Roman"/>
        <family val="1"/>
      </rPr>
      <t xml:space="preserve">phường Phương Liễu </t>
    </r>
  </si>
  <si>
    <r>
      <t xml:space="preserve">Nhập xã Việt Thống, phường Đại Xuân và </t>
    </r>
    <r>
      <rPr>
        <sz val="11"/>
        <color theme="1"/>
        <rFont val="Times New Roman"/>
        <family val="1"/>
      </rPr>
      <t xml:space="preserve">phường Nhân Hòa </t>
    </r>
  </si>
  <si>
    <r>
      <t xml:space="preserve">Nhập xã Ngọc Xá, phường Phù Lương và </t>
    </r>
    <r>
      <rPr>
        <sz val="11"/>
        <color theme="1"/>
        <rFont val="Times New Roman"/>
        <family val="1"/>
      </rPr>
      <t xml:space="preserve">xã Đào Viên </t>
    </r>
  </si>
  <si>
    <r>
      <t xml:space="preserve">Nhập xã Mộ Đạo, phường Cách Bi và </t>
    </r>
    <r>
      <rPr>
        <sz val="11"/>
        <color theme="1"/>
        <rFont val="Times New Roman"/>
        <family val="1"/>
      </rPr>
      <t xml:space="preserve">phường Bồng Lai </t>
    </r>
  </si>
  <si>
    <r>
      <t xml:space="preserve">Nhập xã Yên Giả và </t>
    </r>
    <r>
      <rPr>
        <sz val="11"/>
        <color theme="1"/>
        <rFont val="Times New Roman"/>
        <family val="1"/>
      </rPr>
      <t xml:space="preserve">xã Chi Lăng </t>
    </r>
  </si>
  <si>
    <r>
      <t xml:space="preserve">Nhập xã Châu Phong, xã Đức Long và </t>
    </r>
    <r>
      <rPr>
        <sz val="11"/>
        <color theme="1"/>
        <rFont val="Times New Roman"/>
        <family val="1"/>
      </rPr>
      <t xml:space="preserve">xã Phù Lãng </t>
    </r>
  </si>
  <si>
    <r>
      <t xml:space="preserve">Nhập thị trấn Chờ, xã Trung Nghĩ, xã Long Châu và </t>
    </r>
    <r>
      <rPr>
        <sz val="11"/>
        <color theme="1"/>
        <rFont val="Times New Roman"/>
        <family val="1"/>
      </rPr>
      <t>xã Đông Tiến.</t>
    </r>
  </si>
  <si>
    <r>
      <t xml:space="preserve">Nhập xã Yên Phụ, xã Đông Thọ và </t>
    </r>
    <r>
      <rPr>
        <sz val="11"/>
        <color theme="1"/>
        <rFont val="Times New Roman"/>
        <family val="1"/>
      </rPr>
      <t xml:space="preserve"> xã Văn Môn </t>
    </r>
  </si>
  <si>
    <t xml:space="preserve">Nhập xã Hòa Tiến và xã Tam Giang </t>
  </si>
  <si>
    <t>Nhập xã Dũng Liệt và xã Yên Trung</t>
  </si>
  <si>
    <r>
      <t xml:space="preserve">Nhập xã Thụy Hòa, xã Đông Phong và </t>
    </r>
    <r>
      <rPr>
        <sz val="11"/>
        <color theme="1"/>
        <rFont val="Times New Roman"/>
        <family val="1"/>
      </rPr>
      <t xml:space="preserve">xã Tam Đa </t>
    </r>
  </si>
  <si>
    <r>
      <t xml:space="preserve">Nhập thị trấn Lim, xã Nội Duệ và </t>
    </r>
    <r>
      <rPr>
        <sz val="11"/>
        <color theme="1"/>
        <rFont val="Times New Roman"/>
        <family val="1"/>
      </rPr>
      <t>xã Phú Lâm</t>
    </r>
  </si>
  <si>
    <t>Nhập xã Hiên Vân, xã Việt Đoàn và xã Liên Bão</t>
  </si>
  <si>
    <r>
      <t xml:space="preserve">Nhập xã Lạc Vệ và </t>
    </r>
    <r>
      <rPr>
        <sz val="11"/>
        <color theme="1"/>
        <rFont val="Times New Roman"/>
        <family val="1"/>
      </rPr>
      <t>xã Tân Chi</t>
    </r>
  </si>
  <si>
    <r>
      <t xml:space="preserve">Nhập xã Tri Phương, xã Hoàn Sơn và </t>
    </r>
    <r>
      <rPr>
        <sz val="11"/>
        <color theme="1"/>
        <rFont val="Times New Roman"/>
        <family val="1"/>
      </rPr>
      <t xml:space="preserve"> xã Đại Đồng </t>
    </r>
  </si>
  <si>
    <r>
      <t xml:space="preserve">Nhập xã Minh Đạo, xã Cảnh Hưng và </t>
    </r>
    <r>
      <rPr>
        <sz val="11"/>
        <color theme="1"/>
        <rFont val="Times New Roman"/>
        <family val="1"/>
      </rPr>
      <t xml:space="preserve">xã Phật Tích </t>
    </r>
  </si>
  <si>
    <t>Nhập thị trấn Gia Bình, xã Xuân Lai, xã Quỳnh Phú và xã Đại Bái</t>
  </si>
  <si>
    <r>
      <t xml:space="preserve">Nhập xã Thái Bảo, xã Bình Dương và </t>
    </r>
    <r>
      <rPr>
        <sz val="11"/>
        <color theme="1"/>
        <rFont val="Times New Roman"/>
        <family val="1"/>
      </rPr>
      <t xml:space="preserve"> thị trấn Nhân Thắng </t>
    </r>
  </si>
  <si>
    <r>
      <t xml:space="preserve">Nhập xã Song Giang và </t>
    </r>
    <r>
      <rPr>
        <sz val="11"/>
        <color theme="1"/>
        <rFont val="Times New Roman"/>
        <family val="1"/>
      </rPr>
      <t xml:space="preserve">xã Đại Lai </t>
    </r>
  </si>
  <si>
    <r>
      <t xml:space="preserve">Nhập xã Vạn Ninh và </t>
    </r>
    <r>
      <rPr>
        <sz val="11"/>
        <color theme="1"/>
        <rFont val="Times New Roman"/>
        <family val="1"/>
      </rPr>
      <t xml:space="preserve">xã Cao Đức </t>
    </r>
  </si>
  <si>
    <r>
      <t xml:space="preserve">Nhập xã Giang Sơn, xã Lãng Ngâm và </t>
    </r>
    <r>
      <rPr>
        <sz val="11"/>
        <color theme="1"/>
        <rFont val="Times New Roman"/>
        <family val="1"/>
      </rPr>
      <t xml:space="preserve">xã Đông Cứu </t>
    </r>
  </si>
  <si>
    <r>
      <t xml:space="preserve">Nhập thị trấn Thứa, xã Phú Hòa và </t>
    </r>
    <r>
      <rPr>
        <sz val="11"/>
        <color theme="1"/>
        <rFont val="Times New Roman"/>
        <family val="1"/>
      </rPr>
      <t xml:space="preserve"> xã Tân Lãng</t>
    </r>
  </si>
  <si>
    <r>
      <t xml:space="preserve">Nhập xã Bình Định, xã Quảng Phú và </t>
    </r>
    <r>
      <rPr>
        <sz val="11"/>
        <color theme="1"/>
        <rFont val="Times New Roman"/>
        <family val="1"/>
      </rPr>
      <t xml:space="preserve"> xã Lâm Thao </t>
    </r>
  </si>
  <si>
    <r>
      <t xml:space="preserve">Nhập xã Phú Lương, xã Quang Minh và </t>
    </r>
    <r>
      <rPr>
        <sz val="11"/>
        <color theme="1"/>
        <rFont val="Times New Roman"/>
        <family val="1"/>
      </rPr>
      <t xml:space="preserve">xã Trung Chính </t>
    </r>
  </si>
  <si>
    <r>
      <t xml:space="preserve">Nhập xã An Thịnh, xã An Tập và </t>
    </r>
    <r>
      <rPr>
        <sz val="11"/>
        <color theme="1"/>
        <rFont val="Times New Roman"/>
        <family val="1"/>
      </rPr>
      <t xml:space="preserve">xã Trung Kênh </t>
    </r>
  </si>
  <si>
    <t>xã Quế Nham (thuộc huyện Tân Yên) nhập với 04 ĐVHC cấp xã của thành phố Bắc Giang để thành lập phường Đa Mai</t>
  </si>
  <si>
    <r>
      <t xml:space="preserve">Yếu tố đặc thù 
</t>
    </r>
    <r>
      <rPr>
        <i/>
        <sz val="9"/>
        <rFont val="Times New Roman"/>
        <family val="1"/>
      </rPr>
      <t>(nếu có)</t>
    </r>
  </si>
  <si>
    <r>
      <t>Diện tích 
km</t>
    </r>
    <r>
      <rPr>
        <b/>
        <vertAlign val="superscript"/>
        <sz val="9"/>
        <rFont val="Times New Roman"/>
        <family val="1"/>
      </rPr>
      <t xml:space="preserve">2 </t>
    </r>
  </si>
  <si>
    <t>CHÍNH PHỦ</t>
  </si>
  <si>
    <t>TỈNH BẮC GIANG</t>
  </si>
  <si>
    <t>TỈNH BẮC NINH HIỆN NAY</t>
  </si>
  <si>
    <t>TỈNH BẮC GIANG HIỆN NAY</t>
  </si>
  <si>
    <t>(Kèm theo Đề án về sắp xếp ĐVHC cấp xã của tỉnh Bắc Ninh (mới) năm 2025)</t>
  </si>
  <si>
    <t>(Kèm theo Đề án sắp xếp đơn vị hành chính cấp xã của tỉnh Bắc Ninh (mới) năm 2025)</t>
  </si>
  <si>
    <t>TỈNH BẮC NINH</t>
  </si>
  <si>
    <t>BẢNG THỐNG KÊ SỐ LƯỢNG ĐƠN VỊ HÀNH CHÍNH CẤP XÃ CỦA TỈNH BẮC GIANG</t>
  </si>
  <si>
    <t>ĐVHC các cấp</t>
  </si>
  <si>
    <t>Số lượng ĐVHC hiện nay</t>
  </si>
  <si>
    <t>Số lượng ĐVHC đạt tiêu chuẩn không thực hiện sắp xếp</t>
  </si>
  <si>
    <t>Số lượng ĐVHC không thực hiện sắp xếp do có yếu tố đặc thù</t>
  </si>
  <si>
    <t>Số lượng ĐVHC thực hiện sắp xếp</t>
  </si>
  <si>
    <t>Số lượng ĐVHC sau sắp xếp</t>
  </si>
  <si>
    <t>Số lượng ĐVHC sau sắp xếp đạt tiêu chuẩn</t>
  </si>
  <si>
    <t>Số lượng ĐVHC sau sắp xếp không đạt tiêu chuẩn do có yếu tố đặc thù</t>
  </si>
  <si>
    <t>Số lượng ĐVHC giảm sau sắp xếp</t>
  </si>
  <si>
    <t>Bắc Giang</t>
  </si>
  <si>
    <t>Xã</t>
  </si>
  <si>
    <t>Phường</t>
  </si>
  <si>
    <t>Bắc Ninh</t>
  </si>
  <si>
    <t>Tổng</t>
  </si>
  <si>
    <t>x3</t>
  </si>
  <si>
    <t>x5</t>
  </si>
  <si>
    <t>x4</t>
  </si>
  <si>
    <t>X3</t>
  </si>
  <si>
    <t>THỐNG KÊ SỐ LƯỢNG CBCC CẤP HUYỆN, CẤP XÃ VÀ PHƯƠNG ÁN SẮP XẾP, BỐ TRÍ 
SAU KHI THỰC HIỆN SẮP XẾP ĐVHC CẤP XÃ CỦA TỈNH BẮC NINH VÀ TỈNH BẮC GIANG</t>
  </si>
  <si>
    <t>Số lượng theo định mức</t>
  </si>
  <si>
    <t>Số lượng hiện có</t>
  </si>
  <si>
    <t>Số lượng thực hiện sắp xếp, tinh giản theo quy định hiện hành (theo Nghị định 178, Nghị định 67, Nghị định 29….và các chính sách của địa phương</t>
  </si>
  <si>
    <t>Cán bộ</t>
  </si>
  <si>
    <t>Công chức</t>
  </si>
  <si>
    <t>Viên chức</t>
  </si>
  <si>
    <t>NHĐ không chuyên trách</t>
  </si>
  <si>
    <t>CẤP XÃ</t>
  </si>
  <si>
    <t>Xã Tân Dĩnh</t>
  </si>
  <si>
    <t xml:space="preserve">Xã Tuấn Đạo </t>
  </si>
  <si>
    <t>Xã Hiệp Hòa</t>
  </si>
  <si>
    <t> 1</t>
  </si>
  <si>
    <t> 2</t>
  </si>
  <si>
    <t> 3</t>
  </si>
  <si>
    <t> 4</t>
  </si>
  <si>
    <t> 5</t>
  </si>
  <si>
    <t>Xã Trung kênh</t>
  </si>
  <si>
    <t>(1)</t>
  </si>
  <si>
    <t>(2)</t>
  </si>
  <si>
    <t>(3)</t>
  </si>
  <si>
    <t>(4)</t>
  </si>
  <si>
    <t>(5)</t>
  </si>
  <si>
    <t>(6)</t>
  </si>
  <si>
    <t>(7)</t>
  </si>
  <si>
    <t>(8)</t>
  </si>
  <si>
    <t>(9)</t>
  </si>
  <si>
    <t>(10)</t>
  </si>
  <si>
    <t>(11)</t>
  </si>
  <si>
    <t>(12)</t>
  </si>
  <si>
    <t>(13)</t>
  </si>
  <si>
    <t xml:space="preserve">1. </t>
  </si>
  <si>
    <t xml:space="preserve">2. </t>
  </si>
  <si>
    <t>1.</t>
  </si>
  <si>
    <r>
      <t xml:space="preserve">CẤP HUYỆN 
</t>
    </r>
    <r>
      <rPr>
        <sz val="12"/>
        <color theme="1"/>
        <rFont val="Times New Roman"/>
        <family val="1"/>
      </rPr>
      <t>(Số lượng CBCCVC 
bố trí về xã)</t>
    </r>
  </si>
  <si>
    <t>PHƯƠNG ÁN SỬ DỤNG TRỤ SỞ CÔNG TẠI CÁC ĐVHC CẤP XÃ SAU SẮP XẾP</t>
  </si>
  <si>
    <t xml:space="preserve">Tổng số </t>
  </si>
  <si>
    <t>Phương án sắp xếp, xử lý</t>
  </si>
  <si>
    <t>Lộ trình</t>
  </si>
  <si>
    <t>Tiếp tục 
sử dụng</t>
  </si>
  <si>
    <t>Dôi dư</t>
  </si>
  <si>
    <t>Phương
 án khác</t>
  </si>
  <si>
    <t>TỔNG</t>
  </si>
  <si>
    <t>Khối huyện</t>
  </si>
  <si>
    <t>Khối xã, phường, thị trấn</t>
  </si>
  <si>
    <t>*</t>
  </si>
  <si>
    <t>Cấp huyện</t>
  </si>
  <si>
    <t>Trụ sở cơ quan, đơn vị</t>
  </si>
  <si>
    <t xml:space="preserve">Cấp xã </t>
  </si>
  <si>
    <t>Trụ sở các cơ quan, đơn vị</t>
  </si>
  <si>
    <t>Cấp xã</t>
  </si>
  <si>
    <t>Trụ sở Huyện ủy, HĐND, UBND và một cửa, tiếp dân, trung tâm HN</t>
  </si>
  <si>
    <t>TTYT</t>
  </si>
  <si>
    <t>Khối xã, phường</t>
  </si>
  <si>
    <t>TX Thuận Thành</t>
  </si>
  <si>
    <t>Phường Đình Tổ</t>
  </si>
  <si>
    <t>TX Quế Võ</t>
  </si>
  <si>
    <t>Phường Nhân Hoà</t>
  </si>
  <si>
    <t>THỐNG KÊ HIỆN TRẠNG ĐƠN VỊ HÀNH CHÍNH CẤP XÃ CỦA TỈNH BẮC GIANG VÀ TỈNH BẮC NINH HIỆN NAY</t>
  </si>
  <si>
    <t>Phụ lục 1</t>
  </si>
  <si>
    <t>Phụ lục 2</t>
  </si>
  <si>
    <t>Phụ lục 3</t>
  </si>
  <si>
    <t>Phụ lục 4</t>
  </si>
  <si>
    <t>Phụ lục 5</t>
  </si>
  <si>
    <t>Phụ lục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</si>
</sst>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 #,##0.00\ _₫_-;\-* #,##0.00\ _₫_-;_-* &quot;-&quot;??\ _₫_-;_-@_-"/>
    <numFmt numFmtId="166" formatCode="0.000"/>
  </numFmts>
  <fonts count="48"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0"/>
      <name val="Times New Roman"/>
      <family val="1"/>
    </font>
    <font>
      <b/>
      <vertAlign val="superscript"/>
      <sz val="12"/>
      <name val="Times New Roman"/>
      <family val="1"/>
    </font>
    <font>
      <sz val="8"/>
      <name val="Calibri"/>
      <family val="2"/>
      <scheme val="minor"/>
    </font>
    <font>
      <sz val="12"/>
      <color rgb="FFFF0000"/>
      <name val="Times New Roman"/>
      <family val="1"/>
    </font>
    <font>
      <b/>
      <sz val="12"/>
      <color rgb="FFFF0000"/>
      <name val="Times New Roman"/>
      <family val="1"/>
    </font>
    <font>
      <sz val="12"/>
      <color theme="1"/>
      <name val="Times New Roman"/>
      <family val="1"/>
    </font>
    <font>
      <b/>
      <sz val="12"/>
      <color theme="1"/>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sz val="10"/>
      <color theme="1"/>
      <name val="Times New Roman"/>
      <family val="1"/>
    </font>
    <font>
      <b/>
      <sz val="13"/>
      <color theme="1"/>
      <name val="Times New Roman"/>
      <family val="1"/>
    </font>
    <font>
      <b/>
      <i/>
      <sz val="12"/>
      <name val="Times New Roman"/>
      <family val="1"/>
    </font>
    <font>
      <b/>
      <i/>
      <sz val="11"/>
      <name val="Times New Roman"/>
      <family val="1"/>
    </font>
    <font>
      <b/>
      <vertAlign val="superscript"/>
      <sz val="11"/>
      <name val="Times New Roman"/>
      <family val="1"/>
    </font>
    <font>
      <sz val="11"/>
      <color rgb="FF000000"/>
      <name val="Times New Roman"/>
      <family val="1"/>
    </font>
    <font>
      <sz val="11"/>
      <color rgb="FFFF0000"/>
      <name val="Times New Roman"/>
      <family val="1"/>
    </font>
    <font>
      <i/>
      <sz val="12"/>
      <name val="Times New Roman"/>
      <family val="1"/>
    </font>
    <font>
      <b/>
      <sz val="10"/>
      <name val="Times New Roman"/>
      <family val="1"/>
    </font>
    <font>
      <i/>
      <sz val="11"/>
      <name val="Times New Roman"/>
      <family val="1"/>
    </font>
    <font>
      <sz val="12"/>
      <color rgb="FF000000"/>
      <name val="Times New Roman"/>
      <family val="1"/>
    </font>
    <font>
      <b/>
      <sz val="12"/>
      <color rgb="FF000000"/>
      <name val="Times New Roman"/>
      <family val="1"/>
    </font>
    <font>
      <i/>
      <sz val="8"/>
      <name val="Times New Roman"/>
      <family val="1"/>
    </font>
    <font>
      <i/>
      <sz val="10"/>
      <name val="Times New Roman"/>
      <family val="1"/>
    </font>
    <font>
      <sz val="10"/>
      <name val="Arial"/>
      <family val="2"/>
    </font>
    <font>
      <sz val="13"/>
      <color theme="1"/>
      <name val="Times New Roman"/>
      <family val="1"/>
    </font>
    <font>
      <b/>
      <sz val="11"/>
      <color rgb="FF000000"/>
      <name val="Times New Roman"/>
      <family val="1"/>
    </font>
    <font>
      <b/>
      <sz val="9"/>
      <name val="Times New Roman"/>
      <family val="1"/>
    </font>
    <font>
      <i/>
      <sz val="9"/>
      <name val="Times New Roman"/>
      <family val="1"/>
    </font>
    <font>
      <b/>
      <vertAlign val="superscript"/>
      <sz val="9"/>
      <name val="Times New Roman"/>
      <family val="1"/>
    </font>
    <font>
      <b/>
      <sz val="13"/>
      <name val="Times New Roman"/>
      <family val="1"/>
    </font>
    <font>
      <b/>
      <sz val="14"/>
      <color theme="1"/>
      <name val="Times New Roman"/>
      <family val="1"/>
    </font>
    <font>
      <sz val="14"/>
      <color theme="1"/>
      <name val="Times New Roman"/>
      <family val="1"/>
    </font>
    <font>
      <sz val="14"/>
      <color rgb="FF000000"/>
      <name val="Times New Roman"/>
      <family val="1"/>
    </font>
    <font>
      <b/>
      <sz val="16"/>
      <color theme="1"/>
      <name val="Times New Roman"/>
      <family val="1"/>
    </font>
    <font>
      <i/>
      <sz val="14"/>
      <color theme="1"/>
      <name val="Times New Roman"/>
      <family val="1"/>
    </font>
    <font>
      <i/>
      <sz val="12"/>
      <color theme="1"/>
      <name val="Times New Roman"/>
      <family val="1"/>
    </font>
    <font>
      <sz val="12"/>
      <color theme="1"/>
      <name val="Calibri"/>
      <family val="2"/>
      <scheme val="minor"/>
    </font>
    <font>
      <b/>
      <i/>
      <sz val="12"/>
      <color theme="1"/>
      <name val="Times New Roman"/>
      <family val="1"/>
    </font>
    <font>
      <b/>
      <sz val="12"/>
      <color theme="1"/>
      <name val="Calibri"/>
      <family val="2"/>
      <scheme val="minor"/>
    </font>
    <font>
      <b/>
      <sz val="9"/>
      <color indexed="81"/>
      <name val="Tahoma"/>
      <family val="2"/>
    </font>
    <font>
      <sz val="9"/>
      <color indexed="81"/>
      <name val="Tahoma"/>
      <family val="2"/>
    </font>
    <font>
      <sz val="1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s>
  <borders count="5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9" fillId="0" borderId="0"/>
    <xf numFmtId="0" fontId="29" fillId="0" borderId="0"/>
  </cellStyleXfs>
  <cellXfs count="4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2" fillId="0" borderId="0" xfId="0" applyFont="1" applyAlignment="1">
      <alignment horizontal="center" vertical="center"/>
    </xf>
    <xf numFmtId="49" fontId="3" fillId="0" borderId="6" xfId="0" applyNumberFormat="1" applyFont="1" applyBorder="1" applyAlignment="1">
      <alignment horizontal="left" vertical="center"/>
    </xf>
    <xf numFmtId="43" fontId="3" fillId="0" borderId="6" xfId="0" applyNumberFormat="1" applyFont="1" applyBorder="1" applyAlignment="1">
      <alignment vertical="center"/>
    </xf>
    <xf numFmtId="41" fontId="3" fillId="0" borderId="6" xfId="1" applyNumberFormat="1" applyFont="1" applyFill="1" applyBorder="1" applyAlignment="1">
      <alignment vertical="center"/>
    </xf>
    <xf numFmtId="49" fontId="3" fillId="0" borderId="7" xfId="0" applyNumberFormat="1" applyFont="1" applyBorder="1" applyAlignment="1">
      <alignment horizontal="left" vertical="center"/>
    </xf>
    <xf numFmtId="43" fontId="3" fillId="0" borderId="7" xfId="0" applyNumberFormat="1" applyFont="1" applyBorder="1" applyAlignment="1">
      <alignment vertical="center"/>
    </xf>
    <xf numFmtId="41" fontId="3" fillId="0" borderId="7" xfId="1" applyNumberFormat="1" applyFont="1" applyFill="1" applyBorder="1" applyAlignment="1">
      <alignment vertical="center"/>
    </xf>
    <xf numFmtId="43" fontId="3" fillId="0" borderId="0" xfId="0" applyNumberFormat="1" applyFont="1" applyAlignment="1">
      <alignment vertical="center"/>
    </xf>
    <xf numFmtId="41" fontId="3" fillId="0" borderId="0" xfId="0" applyNumberFormat="1" applyFont="1" applyAlignment="1">
      <alignment vertical="center"/>
    </xf>
    <xf numFmtId="43" fontId="3" fillId="0" borderId="6" xfId="0" applyNumberFormat="1" applyFont="1" applyBorder="1" applyAlignment="1">
      <alignment horizontal="right" vertical="center"/>
    </xf>
    <xf numFmtId="43" fontId="7" fillId="0" borderId="0" xfId="0" applyNumberFormat="1" applyFont="1" applyAlignment="1">
      <alignment vertical="center"/>
    </xf>
    <xf numFmtId="41" fontId="7" fillId="0" borderId="0" xfId="0" applyNumberFormat="1" applyFont="1" applyAlignment="1">
      <alignment vertical="center"/>
    </xf>
    <xf numFmtId="43" fontId="3" fillId="0" borderId="7" xfId="0" applyNumberFormat="1" applyFont="1" applyBorder="1" applyAlignment="1">
      <alignment horizontal="right" vertical="center"/>
    </xf>
    <xf numFmtId="43" fontId="7" fillId="0" borderId="0" xfId="0" applyNumberFormat="1" applyFont="1" applyAlignment="1">
      <alignment horizontal="center" vertical="center"/>
    </xf>
    <xf numFmtId="164" fontId="4" fillId="0" borderId="6" xfId="1" applyNumberFormat="1" applyFont="1" applyFill="1" applyBorder="1" applyAlignment="1">
      <alignment horizontal="center" vertical="center"/>
    </xf>
    <xf numFmtId="43" fontId="8" fillId="0" borderId="0" xfId="0" applyNumberFormat="1" applyFont="1" applyAlignment="1">
      <alignment vertical="center"/>
    </xf>
    <xf numFmtId="41" fontId="2" fillId="0" borderId="5" xfId="1" applyNumberFormat="1" applyFont="1" applyFill="1" applyBorder="1" applyAlignment="1">
      <alignment horizontal="center" vertical="center" wrapText="1"/>
    </xf>
    <xf numFmtId="43" fontId="2" fillId="0" borderId="5" xfId="1" applyFont="1" applyFill="1" applyBorder="1" applyAlignment="1">
      <alignment horizontal="center" vertical="center" wrapText="1"/>
    </xf>
    <xf numFmtId="43" fontId="3" fillId="0" borderId="6" xfId="1" applyFont="1" applyFill="1" applyBorder="1" applyAlignment="1">
      <alignment horizontal="right" vertical="center"/>
    </xf>
    <xf numFmtId="43" fontId="3" fillId="0" borderId="7" xfId="1" applyFont="1" applyFill="1" applyBorder="1" applyAlignment="1">
      <alignment horizontal="right" vertical="center"/>
    </xf>
    <xf numFmtId="43" fontId="3" fillId="0" borderId="0" xfId="0" applyNumberFormat="1" applyFont="1" applyAlignment="1">
      <alignment horizontal="right" vertical="center"/>
    </xf>
    <xf numFmtId="0" fontId="12" fillId="0" borderId="0" xfId="0" applyFont="1" applyAlignment="1">
      <alignment horizontal="center" vertical="center"/>
    </xf>
    <xf numFmtId="41" fontId="3" fillId="0" borderId="0" xfId="0" applyNumberFormat="1" applyFont="1" applyAlignment="1">
      <alignment horizontal="right" vertical="center"/>
    </xf>
    <xf numFmtId="41" fontId="3" fillId="0" borderId="0" xfId="0" applyNumberFormat="1"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1"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10" fillId="0" borderId="0" xfId="0" applyFont="1" applyAlignment="1">
      <alignment vertical="center"/>
    </xf>
    <xf numFmtId="164" fontId="4" fillId="0" borderId="6" xfId="1" quotePrefix="1" applyNumberFormat="1" applyFont="1" applyFill="1" applyBorder="1" applyAlignment="1">
      <alignment horizontal="center" vertical="center"/>
    </xf>
    <xf numFmtId="164" fontId="3" fillId="0" borderId="7" xfId="1" applyNumberFormat="1" applyFont="1" applyFill="1" applyBorder="1" applyAlignment="1">
      <alignment vertical="center"/>
    </xf>
    <xf numFmtId="0" fontId="10" fillId="0" borderId="0" xfId="0" applyFont="1" applyAlignment="1">
      <alignment horizontal="center" vertical="center"/>
    </xf>
    <xf numFmtId="49" fontId="2" fillId="0" borderId="6" xfId="0" applyNumberFormat="1" applyFont="1" applyBorder="1" applyAlignment="1">
      <alignment horizontal="left" vertical="center"/>
    </xf>
    <xf numFmtId="43" fontId="2" fillId="0" borderId="6" xfId="1" applyFont="1" applyFill="1" applyBorder="1" applyAlignment="1">
      <alignment vertical="center"/>
    </xf>
    <xf numFmtId="41" fontId="2" fillId="0" borderId="6" xfId="1" applyNumberFormat="1" applyFont="1" applyFill="1" applyBorder="1" applyAlignment="1">
      <alignment vertical="center"/>
    </xf>
    <xf numFmtId="43" fontId="2" fillId="0" borderId="6" xfId="1" applyFont="1" applyFill="1" applyBorder="1" applyAlignment="1">
      <alignment horizontal="right" vertical="center"/>
    </xf>
    <xf numFmtId="43" fontId="2" fillId="0" borderId="6" xfId="0" applyNumberFormat="1" applyFont="1" applyBorder="1" applyAlignment="1">
      <alignment vertical="center"/>
    </xf>
    <xf numFmtId="41" fontId="2" fillId="0" borderId="6" xfId="0" applyNumberFormat="1" applyFont="1" applyBorder="1" applyAlignment="1">
      <alignment vertical="center"/>
    </xf>
    <xf numFmtId="0" fontId="2" fillId="0" borderId="6" xfId="0" applyFont="1" applyBorder="1" applyAlignment="1">
      <alignment horizontal="center" vertical="center"/>
    </xf>
    <xf numFmtId="49" fontId="3" fillId="0" borderId="7" xfId="0" applyNumberFormat="1" applyFont="1" applyBorder="1" applyAlignment="1">
      <alignment horizontal="center" vertical="center"/>
    </xf>
    <xf numFmtId="49" fontId="3" fillId="2" borderId="6" xfId="0" applyNumberFormat="1" applyFont="1" applyFill="1" applyBorder="1" applyAlignment="1">
      <alignment horizontal="left" vertical="center"/>
    </xf>
    <xf numFmtId="43" fontId="3" fillId="2" borderId="6" xfId="0" applyNumberFormat="1" applyFont="1" applyFill="1" applyBorder="1" applyAlignment="1">
      <alignment vertical="center"/>
    </xf>
    <xf numFmtId="43" fontId="3" fillId="2" borderId="6" xfId="0" applyNumberFormat="1" applyFont="1" applyFill="1" applyBorder="1" applyAlignment="1">
      <alignment horizontal="right" vertical="center"/>
    </xf>
    <xf numFmtId="0" fontId="3" fillId="2" borderId="0" xfId="0" applyFont="1" applyFill="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41" fontId="3" fillId="2" borderId="6" xfId="1" applyNumberFormat="1" applyFont="1" applyFill="1" applyBorder="1" applyAlignment="1">
      <alignment vertical="center"/>
    </xf>
    <xf numFmtId="43" fontId="3" fillId="2" borderId="6" xfId="1" applyFont="1" applyFill="1" applyBorder="1" applyAlignment="1">
      <alignment horizontal="right" vertical="center"/>
    </xf>
    <xf numFmtId="164" fontId="4" fillId="2" borderId="6" xfId="1" applyNumberFormat="1" applyFont="1" applyFill="1" applyBorder="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0" xfId="0" applyFont="1"/>
    <xf numFmtId="0" fontId="11" fillId="0" borderId="0" xfId="0" applyFont="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21" fillId="0" borderId="0" xfId="0" applyFont="1" applyAlignment="1">
      <alignment vertical="center"/>
    </xf>
    <xf numFmtId="0" fontId="21" fillId="0" borderId="2" xfId="0" applyFont="1" applyBorder="1" applyAlignment="1">
      <alignment vertical="center"/>
    </xf>
    <xf numFmtId="0" fontId="21" fillId="0" borderId="1" xfId="0" applyFont="1" applyBorder="1" applyAlignment="1">
      <alignment vertical="center"/>
    </xf>
    <xf numFmtId="43" fontId="12" fillId="0" borderId="0" xfId="0" applyNumberFormat="1" applyFont="1" applyAlignment="1">
      <alignment vertical="center"/>
    </xf>
    <xf numFmtId="43" fontId="12" fillId="0" borderId="0" xfId="0" applyNumberFormat="1" applyFont="1" applyAlignment="1">
      <alignment horizontal="right" vertical="center"/>
    </xf>
    <xf numFmtId="41" fontId="12" fillId="0" borderId="0" xfId="0" applyNumberFormat="1" applyFont="1" applyAlignment="1">
      <alignment vertical="center"/>
    </xf>
    <xf numFmtId="41" fontId="12" fillId="0" borderId="0" xfId="0" applyNumberFormat="1" applyFont="1" applyAlignment="1">
      <alignment horizontal="right" vertical="center"/>
    </xf>
    <xf numFmtId="41" fontId="3" fillId="0" borderId="0" xfId="0" applyNumberFormat="1" applyFont="1" applyAlignment="1">
      <alignment horizontal="center"/>
    </xf>
    <xf numFmtId="41" fontId="7" fillId="0" borderId="0" xfId="0" applyNumberFormat="1" applyFont="1" applyAlignment="1">
      <alignment horizontal="center" vertical="center"/>
    </xf>
    <xf numFmtId="41" fontId="2" fillId="0" borderId="0" xfId="0" applyNumberFormat="1" applyFont="1" applyAlignment="1">
      <alignment vertical="center"/>
    </xf>
    <xf numFmtId="49" fontId="2" fillId="0" borderId="3" xfId="0" applyNumberFormat="1" applyFont="1" applyBorder="1" applyAlignment="1">
      <alignment horizontal="left" vertical="center"/>
    </xf>
    <xf numFmtId="49" fontId="3" fillId="0" borderId="3" xfId="0" applyNumberFormat="1" applyFont="1" applyBorder="1" applyAlignment="1">
      <alignment horizontal="center" vertical="center"/>
    </xf>
    <xf numFmtId="43" fontId="2" fillId="0" borderId="3" xfId="1" applyFont="1" applyFill="1" applyBorder="1" applyAlignment="1">
      <alignment vertical="center"/>
    </xf>
    <xf numFmtId="41" fontId="2" fillId="0" borderId="3" xfId="1" applyNumberFormat="1" applyFont="1" applyFill="1" applyBorder="1" applyAlignment="1">
      <alignment vertical="center"/>
    </xf>
    <xf numFmtId="43" fontId="2" fillId="0" borderId="3" xfId="1" applyFont="1" applyFill="1" applyBorder="1" applyAlignment="1">
      <alignment horizontal="right" vertical="center"/>
    </xf>
    <xf numFmtId="0" fontId="2" fillId="0" borderId="3" xfId="1" applyNumberFormat="1" applyFont="1" applyFill="1" applyBorder="1" applyAlignment="1">
      <alignment horizontal="center" vertical="center"/>
    </xf>
    <xf numFmtId="43" fontId="3" fillId="0" borderId="3" xfId="0" applyNumberFormat="1" applyFont="1" applyBorder="1" applyAlignment="1">
      <alignment horizontal="right" vertical="center"/>
    </xf>
    <xf numFmtId="41" fontId="4" fillId="0" borderId="0" xfId="0" applyNumberFormat="1" applyFont="1" applyAlignment="1">
      <alignment horizontal="center" vertical="center"/>
    </xf>
    <xf numFmtId="0" fontId="12" fillId="0" borderId="0" xfId="0" applyFont="1" applyAlignment="1">
      <alignment horizontal="right" vertical="center"/>
    </xf>
    <xf numFmtId="43" fontId="0" fillId="0" borderId="0" xfId="0" applyNumberFormat="1"/>
    <xf numFmtId="41" fontId="0" fillId="0" borderId="0" xfId="0" applyNumberFormat="1"/>
    <xf numFmtId="0" fontId="21" fillId="0" borderId="0" xfId="0" applyFont="1"/>
    <xf numFmtId="0" fontId="22" fillId="0" borderId="0" xfId="0" applyFont="1" applyAlignment="1">
      <alignment horizontal="center" vertical="center"/>
    </xf>
    <xf numFmtId="49" fontId="11" fillId="0" borderId="10"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27" fillId="0" borderId="0" xfId="0" applyFont="1" applyAlignment="1">
      <alignment horizontal="center" vertical="center"/>
    </xf>
    <xf numFmtId="41" fontId="12" fillId="0" borderId="0" xfId="0" applyNumberFormat="1" applyFont="1" applyAlignment="1">
      <alignment horizontal="left" vertical="center"/>
    </xf>
    <xf numFmtId="44" fontId="16" fillId="0" borderId="0" xfId="0" applyNumberFormat="1" applyFont="1" applyAlignment="1">
      <alignment horizontal="right" vertical="center" indent="1"/>
    </xf>
    <xf numFmtId="0" fontId="16" fillId="0" borderId="0" xfId="0" applyFont="1" applyAlignment="1">
      <alignment horizontal="right" vertical="center"/>
    </xf>
    <xf numFmtId="0" fontId="2"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center" vertical="center" wrapText="1"/>
    </xf>
    <xf numFmtId="0" fontId="12" fillId="0" borderId="18" xfId="0" applyFont="1" applyBorder="1" applyAlignment="1">
      <alignment horizontal="center" vertical="center" wrapText="1"/>
    </xf>
    <xf numFmtId="0" fontId="3" fillId="0" borderId="9" xfId="1" applyNumberFormat="1" applyFont="1" applyFill="1" applyBorder="1" applyAlignment="1">
      <alignment horizontal="center" vertical="center" wrapText="1"/>
    </xf>
    <xf numFmtId="0" fontId="2" fillId="0" borderId="11" xfId="0" applyFont="1" applyBorder="1" applyAlignment="1">
      <alignment horizontal="center" vertical="center"/>
    </xf>
    <xf numFmtId="0" fontId="12" fillId="0" borderId="10" xfId="0" applyFont="1" applyBorder="1" applyAlignment="1">
      <alignment horizontal="center" vertical="center"/>
    </xf>
    <xf numFmtId="164" fontId="4" fillId="0" borderId="11" xfId="1" applyNumberFormat="1" applyFont="1" applyFill="1" applyBorder="1" applyAlignment="1">
      <alignment horizontal="center" vertical="center"/>
    </xf>
    <xf numFmtId="0" fontId="12" fillId="2" borderId="10" xfId="0" applyFont="1" applyFill="1" applyBorder="1" applyAlignment="1">
      <alignment horizontal="center" vertical="center"/>
    </xf>
    <xf numFmtId="164" fontId="4" fillId="2" borderId="11" xfId="1" applyNumberFormat="1" applyFont="1" applyFill="1" applyBorder="1" applyAlignment="1">
      <alignment horizontal="center" vertical="center"/>
    </xf>
    <xf numFmtId="164" fontId="4" fillId="0" borderId="11" xfId="1" quotePrefix="1" applyNumberFormat="1" applyFont="1" applyFill="1" applyBorder="1" applyAlignment="1">
      <alignment horizontal="center" vertical="center"/>
    </xf>
    <xf numFmtId="164" fontId="3" fillId="0" borderId="22" xfId="1" applyNumberFormat="1" applyFont="1" applyFill="1" applyBorder="1" applyAlignment="1">
      <alignment vertical="center"/>
    </xf>
    <xf numFmtId="49" fontId="11" fillId="0" borderId="14" xfId="0" applyNumberFormat="1" applyFont="1" applyBorder="1" applyAlignment="1">
      <alignment horizontal="center" vertical="center"/>
    </xf>
    <xf numFmtId="0" fontId="2" fillId="0" borderId="9" xfId="1" applyNumberFormat="1" applyFont="1" applyFill="1" applyBorder="1" applyAlignment="1">
      <alignment horizontal="center" vertical="center"/>
    </xf>
    <xf numFmtId="49" fontId="12" fillId="0" borderId="23" xfId="0" applyNumberFormat="1" applyFont="1" applyBorder="1" applyAlignment="1">
      <alignment horizontal="center" vertical="center"/>
    </xf>
    <xf numFmtId="49" fontId="3" fillId="0" borderId="16" xfId="0" applyNumberFormat="1" applyFont="1" applyBorder="1" applyAlignment="1">
      <alignment horizontal="left" vertical="center"/>
    </xf>
    <xf numFmtId="43" fontId="3" fillId="0" borderId="16" xfId="0" applyNumberFormat="1" applyFont="1" applyBorder="1" applyAlignment="1">
      <alignment vertical="center"/>
    </xf>
    <xf numFmtId="43" fontId="3" fillId="0" borderId="16" xfId="0" applyNumberFormat="1" applyFont="1" applyBorder="1" applyAlignment="1">
      <alignment horizontal="right" vertical="center"/>
    </xf>
    <xf numFmtId="41" fontId="3" fillId="0" borderId="16" xfId="0" applyNumberFormat="1" applyFont="1" applyBorder="1" applyAlignment="1">
      <alignment horizontal="right" vertical="center"/>
    </xf>
    <xf numFmtId="0" fontId="4" fillId="0" borderId="16" xfId="1" applyNumberFormat="1" applyFont="1" applyFill="1" applyBorder="1" applyAlignment="1">
      <alignment horizontal="center" vertical="center"/>
    </xf>
    <xf numFmtId="0" fontId="3" fillId="0" borderId="16" xfId="0" quotePrefix="1" applyFont="1" applyBorder="1" applyAlignment="1">
      <alignment horizontal="center" vertical="center"/>
    </xf>
    <xf numFmtId="0" fontId="4" fillId="0" borderId="17" xfId="1" applyNumberFormat="1" applyFont="1" applyFill="1" applyBorder="1" applyAlignment="1">
      <alignment horizontal="center" vertical="center"/>
    </xf>
    <xf numFmtId="0" fontId="18" fillId="0" borderId="0" xfId="0" applyFont="1" applyAlignment="1">
      <alignment horizontal="center" vertical="center" wrapText="1"/>
    </xf>
    <xf numFmtId="0" fontId="11" fillId="0" borderId="0" xfId="0" applyFont="1" applyAlignment="1">
      <alignment horizontal="center" vertical="center" wrapText="1"/>
    </xf>
    <xf numFmtId="0" fontId="24"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43" fontId="2" fillId="0" borderId="1" xfId="1" applyFont="1" applyFill="1" applyBorder="1" applyAlignment="1">
      <alignment vertical="center"/>
    </xf>
    <xf numFmtId="41" fontId="2" fillId="0" borderId="1" xfId="1" applyNumberFormat="1" applyFont="1" applyFill="1" applyBorder="1" applyAlignment="1">
      <alignment vertical="center"/>
    </xf>
    <xf numFmtId="43" fontId="2" fillId="0" borderId="1" xfId="1" applyFont="1" applyFill="1" applyBorder="1" applyAlignment="1">
      <alignment horizontal="right" vertical="center"/>
    </xf>
    <xf numFmtId="0"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41" fontId="23" fillId="0" borderId="1" xfId="1" applyNumberFormat="1" applyFont="1" applyFill="1" applyBorder="1" applyAlignment="1">
      <alignment horizontal="right" vertical="center"/>
    </xf>
    <xf numFmtId="41" fontId="23" fillId="0" borderId="1" xfId="1" applyNumberFormat="1" applyFont="1" applyFill="1" applyBorder="1" applyAlignment="1">
      <alignment vertical="center"/>
    </xf>
    <xf numFmtId="49" fontId="12"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3" fontId="3" fillId="0" borderId="1" xfId="0" applyNumberFormat="1" applyFont="1" applyBorder="1" applyAlignment="1">
      <alignment vertical="center"/>
    </xf>
    <xf numFmtId="43" fontId="3" fillId="0" borderId="1" xfId="0" applyNumberFormat="1" applyFont="1" applyBorder="1" applyAlignment="1">
      <alignment horizontal="right" vertical="center"/>
    </xf>
    <xf numFmtId="41" fontId="3" fillId="0" borderId="1" xfId="0" applyNumberFormat="1" applyFont="1" applyBorder="1" applyAlignment="1">
      <alignment horizontal="right" vertical="center"/>
    </xf>
    <xf numFmtId="0" fontId="4" fillId="0" borderId="1" xfId="1" applyNumberFormat="1" applyFont="1" applyFill="1" applyBorder="1" applyAlignment="1">
      <alignment horizontal="center" vertical="center"/>
    </xf>
    <xf numFmtId="41" fontId="4" fillId="0" borderId="1" xfId="1" applyNumberFormat="1" applyFont="1" applyFill="1" applyBorder="1" applyAlignment="1">
      <alignment horizontal="center" vertical="center"/>
    </xf>
    <xf numFmtId="41" fontId="4"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43" fontId="2" fillId="0" borderId="1" xfId="0" applyNumberFormat="1" applyFont="1" applyBorder="1" applyAlignment="1">
      <alignment vertical="center"/>
    </xf>
    <xf numFmtId="41" fontId="2" fillId="0" borderId="1" xfId="0" applyNumberFormat="1" applyFont="1" applyBorder="1" applyAlignment="1">
      <alignment vertical="center"/>
    </xf>
    <xf numFmtId="0" fontId="2" fillId="0" borderId="1" xfId="1" quotePrefix="1" applyNumberFormat="1" applyFont="1" applyFill="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left" vertical="center"/>
    </xf>
    <xf numFmtId="0" fontId="12" fillId="0" borderId="1" xfId="0" applyFont="1" applyBorder="1" applyAlignment="1">
      <alignment horizontal="center" vertical="center"/>
    </xf>
    <xf numFmtId="41" fontId="3" fillId="0" borderId="1" xfId="1" applyNumberFormat="1" applyFont="1" applyFill="1" applyBorder="1" applyAlignment="1">
      <alignment vertical="center"/>
    </xf>
    <xf numFmtId="43" fontId="3" fillId="0" borderId="1" xfId="1" applyFont="1" applyFill="1" applyBorder="1" applyAlignment="1">
      <alignment horizontal="right" vertical="center"/>
    </xf>
    <xf numFmtId="164" fontId="4" fillId="0"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64" fontId="4" fillId="0" borderId="1" xfId="1" quotePrefix="1" applyNumberFormat="1" applyFont="1" applyFill="1" applyBorder="1" applyAlignment="1">
      <alignment horizontal="center" vertical="center"/>
    </xf>
    <xf numFmtId="164" fontId="3" fillId="0" borderId="1" xfId="1" applyNumberFormat="1" applyFont="1" applyFill="1" applyBorder="1" applyAlignment="1">
      <alignment vertical="center"/>
    </xf>
    <xf numFmtId="0" fontId="3" fillId="0" borderId="1" xfId="1" quotePrefix="1" applyNumberFormat="1" applyFont="1" applyFill="1" applyBorder="1" applyAlignment="1">
      <alignment horizontal="center" vertical="center"/>
    </xf>
    <xf numFmtId="41" fontId="2" fillId="0" borderId="1" xfId="1" applyNumberFormat="1" applyFont="1" applyFill="1" applyBorder="1" applyAlignment="1">
      <alignment horizontal="right" vertical="center"/>
    </xf>
    <xf numFmtId="41" fontId="3" fillId="0" borderId="1" xfId="0" applyNumberFormat="1" applyFont="1" applyBorder="1" applyAlignment="1">
      <alignment vertical="center"/>
    </xf>
    <xf numFmtId="0" fontId="4" fillId="0" borderId="1" xfId="1" quotePrefix="1" applyNumberFormat="1" applyFont="1" applyFill="1" applyBorder="1" applyAlignment="1">
      <alignment horizontal="center" vertical="center"/>
    </xf>
    <xf numFmtId="43" fontId="2" fillId="0" borderId="1" xfId="0" applyNumberFormat="1" applyFont="1" applyBorder="1" applyAlignment="1">
      <alignment horizontal="right" vertical="center"/>
    </xf>
    <xf numFmtId="41" fontId="2" fillId="0" borderId="1" xfId="0" applyNumberFormat="1" applyFont="1" applyBorder="1" applyAlignment="1">
      <alignment horizontal="right" vertical="center"/>
    </xf>
    <xf numFmtId="41" fontId="3" fillId="0" borderId="1" xfId="0" applyNumberFormat="1" applyFont="1" applyBorder="1" applyAlignment="1">
      <alignment horizontal="right" vertical="center" wrapText="1"/>
    </xf>
    <xf numFmtId="43"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41" fontId="4" fillId="0" borderId="1" xfId="0" applyNumberFormat="1" applyFont="1" applyBorder="1" applyAlignment="1">
      <alignment horizontal="center" vertical="center" wrapText="1"/>
    </xf>
    <xf numFmtId="164" fontId="3" fillId="0" borderId="1" xfId="1" quotePrefix="1" applyNumberFormat="1" applyFont="1" applyFill="1" applyBorder="1" applyAlignment="1">
      <alignment horizontal="center" vertical="center"/>
    </xf>
    <xf numFmtId="164" fontId="2" fillId="0" borderId="1" xfId="1" quotePrefix="1" applyNumberFormat="1" applyFont="1" applyFill="1" applyBorder="1" applyAlignment="1">
      <alignment horizontal="center" vertical="center"/>
    </xf>
    <xf numFmtId="43" fontId="3" fillId="0" borderId="1" xfId="0" applyNumberFormat="1" applyFont="1" applyBorder="1" applyAlignment="1">
      <alignment horizontal="center" vertical="center"/>
    </xf>
    <xf numFmtId="43" fontId="2" fillId="0" borderId="1" xfId="0" applyNumberFormat="1" applyFont="1" applyBorder="1" applyAlignment="1">
      <alignment horizontal="center" vertical="center"/>
    </xf>
    <xf numFmtId="41" fontId="2" fillId="0" borderId="1" xfId="0" applyNumberFormat="1" applyFont="1" applyBorder="1" applyAlignment="1">
      <alignment horizontal="center" vertical="center"/>
    </xf>
    <xf numFmtId="0" fontId="2" fillId="0" borderId="1" xfId="0" quotePrefix="1" applyFont="1" applyBorder="1" applyAlignment="1">
      <alignment horizontal="center" vertical="center"/>
    </xf>
    <xf numFmtId="43" fontId="3" fillId="0" borderId="1" xfId="0" applyNumberFormat="1" applyFont="1" applyBorder="1" applyAlignment="1">
      <alignment vertical="center" wrapText="1"/>
    </xf>
    <xf numFmtId="43" fontId="3" fillId="0" borderId="1" xfId="0" applyNumberFormat="1" applyFont="1" applyBorder="1" applyAlignment="1">
      <alignment horizontal="center" vertical="center" wrapText="1"/>
    </xf>
    <xf numFmtId="41" fontId="1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3" fontId="2" fillId="0" borderId="1" xfId="0" applyNumberFormat="1" applyFont="1" applyBorder="1" applyAlignment="1">
      <alignment vertical="center" wrapText="1"/>
    </xf>
    <xf numFmtId="41" fontId="2" fillId="0" borderId="1" xfId="0" applyNumberFormat="1" applyFont="1" applyBorder="1" applyAlignment="1">
      <alignment vertical="center" wrapText="1"/>
    </xf>
    <xf numFmtId="0" fontId="10" fillId="4" borderId="1" xfId="0" applyFont="1" applyFill="1" applyBorder="1" applyAlignment="1">
      <alignment horizontal="center" wrapText="1"/>
    </xf>
    <xf numFmtId="0" fontId="10" fillId="4" borderId="1" xfId="0" applyFont="1" applyFill="1" applyBorder="1" applyAlignment="1">
      <alignment wrapText="1"/>
    </xf>
    <xf numFmtId="0" fontId="9" fillId="4" borderId="1" xfId="0" applyFont="1" applyFill="1" applyBorder="1" applyAlignment="1">
      <alignment vertical="top" wrapText="1"/>
    </xf>
    <xf numFmtId="166" fontId="26" fillId="4" borderId="1" xfId="0" applyNumberFormat="1" applyFont="1" applyFill="1" applyBorder="1" applyAlignment="1">
      <alignment horizontal="center" vertical="center" wrapText="1"/>
    </xf>
    <xf numFmtId="0" fontId="30" fillId="4" borderId="1" xfId="0" applyFont="1" applyFill="1" applyBorder="1" applyAlignment="1">
      <alignment vertical="top" wrapText="1"/>
    </xf>
    <xf numFmtId="0" fontId="9" fillId="4" borderId="1" xfId="0" applyFont="1" applyFill="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center" wrapText="1"/>
    </xf>
    <xf numFmtId="166" fontId="25" fillId="4" borderId="1" xfId="0" applyNumberFormat="1" applyFont="1" applyFill="1" applyBorder="1" applyAlignment="1">
      <alignment horizontal="center" vertical="top" wrapText="1"/>
    </xf>
    <xf numFmtId="0" fontId="30" fillId="4" borderId="1" xfId="0" applyFont="1" applyFill="1" applyBorder="1" applyAlignment="1">
      <alignment wrapText="1"/>
    </xf>
    <xf numFmtId="0" fontId="30" fillId="4" borderId="1"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0" borderId="1" xfId="0" applyFont="1" applyBorder="1" applyAlignment="1">
      <alignment horizontal="center" vertical="top" wrapText="1"/>
    </xf>
    <xf numFmtId="0" fontId="30" fillId="0" borderId="1" xfId="0" applyFont="1" applyBorder="1" applyAlignment="1">
      <alignment wrapText="1"/>
    </xf>
    <xf numFmtId="0" fontId="30" fillId="0" borderId="1" xfId="0" applyFont="1" applyBorder="1" applyAlignment="1">
      <alignment horizontal="center" vertical="top" wrapText="1"/>
    </xf>
    <xf numFmtId="0" fontId="9" fillId="4" borderId="1" xfId="0" applyFont="1" applyFill="1" applyBorder="1" applyAlignment="1">
      <alignment wrapText="1"/>
    </xf>
    <xf numFmtId="166" fontId="25" fillId="0" borderId="1" xfId="0" applyNumberFormat="1" applyFont="1" applyBorder="1" applyAlignment="1">
      <alignment horizontal="center" vertical="top" wrapText="1"/>
    </xf>
    <xf numFmtId="0" fontId="26" fillId="0" borderId="1" xfId="0" applyFont="1" applyBorder="1" applyAlignment="1">
      <alignment horizontal="center" wrapText="1"/>
    </xf>
    <xf numFmtId="0" fontId="30" fillId="0" borderId="1" xfId="0" applyFont="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wrapText="1"/>
    </xf>
    <xf numFmtId="0" fontId="30" fillId="4" borderId="1" xfId="0" applyFont="1" applyFill="1" applyBorder="1" applyAlignment="1">
      <alignment horizontal="center" wrapText="1"/>
    </xf>
    <xf numFmtId="0" fontId="26" fillId="4" borderId="1" xfId="0" applyFont="1" applyFill="1" applyBorder="1" applyAlignment="1">
      <alignment horizontal="center" wrapText="1"/>
    </xf>
    <xf numFmtId="0" fontId="30" fillId="0" borderId="1" xfId="0" applyFont="1" applyBorder="1"/>
    <xf numFmtId="0" fontId="9" fillId="0" borderId="1" xfId="0" applyFont="1" applyBorder="1"/>
    <xf numFmtId="0" fontId="30" fillId="4" borderId="1" xfId="0" applyFont="1" applyFill="1" applyBorder="1" applyAlignment="1">
      <alignment horizontal="right" wrapText="1"/>
    </xf>
    <xf numFmtId="0" fontId="10" fillId="0" borderId="1" xfId="0" applyFont="1" applyBorder="1"/>
    <xf numFmtId="0" fontId="30" fillId="4" borderId="1" xfId="0" applyFont="1" applyFill="1" applyBorder="1" applyAlignment="1">
      <alignment horizontal="right" vertical="top" wrapText="1"/>
    </xf>
    <xf numFmtId="0" fontId="25" fillId="0" borderId="1" xfId="0" applyFont="1" applyBorder="1" applyAlignment="1">
      <alignment horizontal="center" vertical="top"/>
    </xf>
    <xf numFmtId="0" fontId="30" fillId="0" borderId="1" xfId="0" applyFont="1" applyBorder="1" applyAlignment="1">
      <alignment horizontal="center" wrapText="1"/>
    </xf>
    <xf numFmtId="0" fontId="9" fillId="0" borderId="1" xfId="0" applyFont="1" applyBorder="1" applyAlignment="1">
      <alignment horizontal="center"/>
    </xf>
    <xf numFmtId="0" fontId="9" fillId="4" borderId="1" xfId="0" applyFont="1" applyFill="1" applyBorder="1" applyAlignment="1">
      <alignment horizontal="center" vertical="top" wrapText="1"/>
    </xf>
    <xf numFmtId="49" fontId="32" fillId="0" borderId="1" xfId="0" applyNumberFormat="1" applyFont="1" applyBorder="1" applyAlignment="1">
      <alignment horizontal="center" vertical="center" wrapText="1"/>
    </xf>
    <xf numFmtId="43" fontId="32" fillId="0" borderId="1" xfId="1" applyFont="1" applyFill="1" applyBorder="1" applyAlignment="1">
      <alignment horizontal="center" vertical="center" wrapText="1"/>
    </xf>
    <xf numFmtId="41" fontId="32" fillId="0" borderId="1" xfId="1" applyNumberFormat="1" applyFont="1" applyFill="1" applyBorder="1" applyAlignment="1">
      <alignment horizontal="center" vertical="center" wrapText="1"/>
    </xf>
    <xf numFmtId="43" fontId="11" fillId="0" borderId="1" xfId="1" applyFont="1" applyFill="1" applyBorder="1" applyAlignment="1">
      <alignment horizontal="center" vertical="center" wrapText="1"/>
    </xf>
    <xf numFmtId="41" fontId="11" fillId="0" borderId="1"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49" fontId="11" fillId="0" borderId="1" xfId="0" applyNumberFormat="1" applyFont="1" applyBorder="1" applyAlignment="1">
      <alignment horizontal="left" vertical="center"/>
    </xf>
    <xf numFmtId="43" fontId="11" fillId="0" borderId="1" xfId="1" applyFont="1" applyFill="1" applyBorder="1" applyAlignment="1">
      <alignment vertical="center"/>
    </xf>
    <xf numFmtId="41" fontId="11" fillId="0" borderId="1" xfId="1" applyNumberFormat="1" applyFont="1" applyFill="1" applyBorder="1" applyAlignment="1">
      <alignment vertical="center"/>
    </xf>
    <xf numFmtId="43" fontId="11" fillId="0" borderId="1" xfId="1" applyFont="1" applyFill="1" applyBorder="1" applyAlignment="1">
      <alignment horizontal="right" vertical="center"/>
    </xf>
    <xf numFmtId="0" fontId="11" fillId="0" borderId="1" xfId="1" applyNumberFormat="1" applyFont="1" applyFill="1" applyBorder="1" applyAlignment="1">
      <alignment horizontal="center" vertical="center"/>
    </xf>
    <xf numFmtId="0" fontId="12" fillId="0" borderId="1" xfId="0" applyFont="1" applyBorder="1" applyAlignment="1">
      <alignment horizontal="right" vertical="center"/>
    </xf>
    <xf numFmtId="43" fontId="12" fillId="0" borderId="1" xfId="0" applyNumberFormat="1" applyFont="1" applyBorder="1" applyAlignment="1">
      <alignment horizontal="left" vertical="center"/>
    </xf>
    <xf numFmtId="0" fontId="11" fillId="0" borderId="1" xfId="1" quotePrefix="1" applyNumberFormat="1" applyFont="1" applyFill="1" applyBorder="1" applyAlignment="1">
      <alignment horizontal="center" vertical="center"/>
    </xf>
    <xf numFmtId="0" fontId="13" fillId="0" borderId="1" xfId="0" applyFont="1" applyBorder="1" applyAlignment="1">
      <alignment horizontal="left" vertical="center" wrapText="1"/>
    </xf>
    <xf numFmtId="49" fontId="12" fillId="3" borderId="1" xfId="2" applyNumberFormat="1" applyFont="1" applyFill="1" applyBorder="1" applyAlignment="1">
      <alignment horizontal="left" vertical="center" wrapText="1"/>
    </xf>
    <xf numFmtId="0" fontId="13" fillId="0" borderId="1" xfId="0" applyFont="1" applyBorder="1" applyAlignment="1">
      <alignment horizontal="center" vertical="center" wrapText="1"/>
    </xf>
    <xf numFmtId="43" fontId="13" fillId="0" borderId="1" xfId="0" applyNumberFormat="1" applyFont="1" applyBorder="1" applyAlignment="1">
      <alignment horizontal="center" vertical="center" wrapText="1"/>
    </xf>
    <xf numFmtId="41" fontId="12"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43" fontId="12" fillId="0" borderId="1" xfId="0" applyNumberFormat="1" applyFont="1" applyBorder="1" applyAlignment="1">
      <alignment horizontal="right" vertical="center" wrapText="1"/>
    </xf>
    <xf numFmtId="0" fontId="12" fillId="0" borderId="1" xfId="0" applyFont="1" applyBorder="1" applyAlignment="1">
      <alignment horizontal="left" vertical="center"/>
    </xf>
    <xf numFmtId="49" fontId="12" fillId="0" borderId="1" xfId="2" applyNumberFormat="1" applyFont="1" applyBorder="1" applyAlignment="1">
      <alignment horizontal="left" vertical="center" wrapText="1"/>
    </xf>
    <xf numFmtId="43" fontId="21"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right" vertical="center"/>
    </xf>
    <xf numFmtId="49" fontId="11" fillId="0" borderId="1" xfId="2" applyNumberFormat="1" applyFont="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left" vertical="center" wrapText="1"/>
    </xf>
    <xf numFmtId="43" fontId="12" fillId="0" borderId="1" xfId="0" applyNumberFormat="1" applyFont="1" applyBorder="1" applyAlignment="1">
      <alignment horizontal="center" vertical="center" wrapText="1"/>
    </xf>
    <xf numFmtId="41" fontId="4" fillId="0" borderId="1" xfId="1" applyNumberFormat="1" applyFont="1" applyFill="1" applyBorder="1" applyAlignment="1">
      <alignment horizontal="left" vertical="center" wrapText="1"/>
    </xf>
    <xf numFmtId="43" fontId="11" fillId="0" borderId="1" xfId="1" applyFont="1" applyFill="1" applyBorder="1" applyAlignment="1">
      <alignment vertical="center" wrapText="1"/>
    </xf>
    <xf numFmtId="43" fontId="12" fillId="0" borderId="1" xfId="1" applyFont="1" applyFill="1" applyBorder="1" applyAlignment="1">
      <alignment horizontal="left" vertical="center" wrapText="1"/>
    </xf>
    <xf numFmtId="49" fontId="12" fillId="0" borderId="1" xfId="0" applyNumberFormat="1" applyFont="1" applyBorder="1" applyAlignment="1">
      <alignment horizontal="left" vertical="center"/>
    </xf>
    <xf numFmtId="43" fontId="11" fillId="0" borderId="1" xfId="0" applyNumberFormat="1" applyFont="1" applyBorder="1" applyAlignment="1">
      <alignment horizontal="center" vertical="center"/>
    </xf>
    <xf numFmtId="41" fontId="11" fillId="0" borderId="1" xfId="0" applyNumberFormat="1" applyFont="1" applyBorder="1" applyAlignment="1">
      <alignment vertical="center"/>
    </xf>
    <xf numFmtId="43" fontId="12" fillId="0" borderId="1" xfId="0" applyNumberFormat="1" applyFont="1" applyBorder="1" applyAlignment="1">
      <alignment horizontal="right" vertical="center"/>
    </xf>
    <xf numFmtId="41" fontId="12" fillId="0" borderId="1" xfId="0" applyNumberFormat="1" applyFont="1" applyBorder="1" applyAlignment="1">
      <alignment horizontal="right" vertical="center"/>
    </xf>
    <xf numFmtId="41" fontId="12" fillId="0" borderId="1" xfId="0" applyNumberFormat="1" applyFont="1" applyBorder="1" applyAlignment="1">
      <alignment horizontal="left" vertical="center"/>
    </xf>
    <xf numFmtId="43" fontId="12" fillId="0" borderId="1" xfId="0" applyNumberFormat="1" applyFont="1" applyBorder="1" applyAlignment="1">
      <alignment vertical="center"/>
    </xf>
    <xf numFmtId="41" fontId="12" fillId="0" borderId="1" xfId="0" applyNumberFormat="1" applyFont="1" applyBorder="1" applyAlignment="1">
      <alignment vertical="center"/>
    </xf>
    <xf numFmtId="43"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3" fillId="0" borderId="1" xfId="0" applyFont="1" applyBorder="1" applyAlignment="1">
      <alignment horizontal="justify" vertical="center" wrapText="1"/>
    </xf>
    <xf numFmtId="0" fontId="31" fillId="0" borderId="1" xfId="0" applyFont="1" applyBorder="1" applyAlignment="1">
      <alignment horizontal="justify" vertical="center" wrapText="1"/>
    </xf>
    <xf numFmtId="0" fontId="14" fillId="0" borderId="1" xfId="0" applyFont="1" applyBorder="1" applyAlignment="1">
      <alignment vertical="center" wrapText="1"/>
    </xf>
    <xf numFmtId="0" fontId="14" fillId="0" borderId="1" xfId="0" applyFont="1" applyBorder="1" applyAlignment="1">
      <alignment horizontal="justify" vertical="center" wrapText="1"/>
    </xf>
    <xf numFmtId="0" fontId="16" fillId="0" borderId="0" xfId="0" applyFont="1" applyAlignment="1">
      <alignment vertical="center"/>
    </xf>
    <xf numFmtId="0" fontId="36" fillId="0" borderId="0" xfId="0" applyFont="1" applyAlignment="1">
      <alignment horizontal="right" vertical="center"/>
    </xf>
    <xf numFmtId="0" fontId="9" fillId="0" borderId="0" xfId="0" applyFont="1"/>
    <xf numFmtId="0" fontId="3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9" fillId="0" borderId="3" xfId="0" applyFont="1" applyBorder="1" applyAlignment="1">
      <alignment horizontal="center" vertical="center"/>
    </xf>
    <xf numFmtId="0" fontId="37" fillId="0" borderId="3" xfId="0" applyFont="1" applyBorder="1" applyAlignment="1">
      <alignment horizontal="center" vertical="center"/>
    </xf>
    <xf numFmtId="0" fontId="37" fillId="0" borderId="0" xfId="0" applyFont="1"/>
    <xf numFmtId="0" fontId="10"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3" xfId="0" applyFont="1" applyBorder="1" applyAlignment="1">
      <alignment horizontal="center" vertical="center"/>
    </xf>
    <xf numFmtId="43" fontId="11" fillId="0" borderId="1" xfId="1" applyFont="1" applyFill="1" applyBorder="1" applyAlignment="1">
      <alignment horizontal="center" vertical="center"/>
    </xf>
    <xf numFmtId="0" fontId="10" fillId="3" borderId="0" xfId="0" applyFont="1" applyFill="1" applyAlignment="1">
      <alignment horizontal="center" vertical="center"/>
    </xf>
    <xf numFmtId="0" fontId="41" fillId="3" borderId="45" xfId="0" quotePrefix="1" applyFont="1" applyFill="1" applyBorder="1" applyAlignment="1">
      <alignment horizontal="center" vertical="center" wrapText="1"/>
    </xf>
    <xf numFmtId="0" fontId="41" fillId="3" borderId="23" xfId="0" quotePrefix="1" applyFont="1" applyFill="1" applyBorder="1" applyAlignment="1">
      <alignment horizontal="center" vertical="center" wrapText="1"/>
    </xf>
    <xf numFmtId="0" fontId="41" fillId="3" borderId="16" xfId="0" quotePrefix="1" applyFont="1" applyFill="1" applyBorder="1" applyAlignment="1">
      <alignment horizontal="center" vertical="center" wrapText="1"/>
    </xf>
    <xf numFmtId="0" fontId="41" fillId="3" borderId="17" xfId="0" quotePrefix="1" applyFont="1" applyFill="1" applyBorder="1" applyAlignment="1">
      <alignment horizontal="center" vertical="center" wrapText="1"/>
    </xf>
    <xf numFmtId="0" fontId="41" fillId="3" borderId="46" xfId="0" quotePrefix="1" applyFont="1" applyFill="1" applyBorder="1" applyAlignment="1">
      <alignment horizontal="center" vertical="center" wrapText="1"/>
    </xf>
    <xf numFmtId="0" fontId="10" fillId="0" borderId="27" xfId="0" applyFont="1" applyBorder="1" applyAlignment="1">
      <alignment vertical="center" wrapText="1"/>
    </xf>
    <xf numFmtId="0" fontId="26" fillId="0" borderId="1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7" xfId="0" applyFont="1" applyBorder="1" applyAlignment="1">
      <alignment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9" fillId="0" borderId="27" xfId="0" applyFont="1" applyBorder="1" applyAlignment="1">
      <alignment vertical="center" wrapText="1"/>
    </xf>
    <xf numFmtId="0" fontId="25" fillId="0" borderId="1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7" xfId="0" applyFont="1" applyBorder="1" applyAlignment="1">
      <alignment horizontal="center" vertical="center" wrapText="1"/>
    </xf>
    <xf numFmtId="0" fontId="42" fillId="3" borderId="0" xfId="0" applyFont="1" applyFill="1" applyAlignment="1">
      <alignment horizontal="center"/>
    </xf>
    <xf numFmtId="0" fontId="43" fillId="3" borderId="0" xfId="0" applyFont="1" applyFill="1" applyAlignment="1">
      <alignment horizontal="center"/>
    </xf>
    <xf numFmtId="0" fontId="42" fillId="0" borderId="0" xfId="0" applyFont="1"/>
    <xf numFmtId="0" fontId="9" fillId="3" borderId="0" xfId="0" applyFont="1" applyFill="1" applyAlignment="1">
      <alignment horizontal="center"/>
    </xf>
    <xf numFmtId="0" fontId="10" fillId="3" borderId="19"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42" fillId="0" borderId="0" xfId="0" applyFont="1" applyAlignment="1">
      <alignment vertical="center"/>
    </xf>
    <xf numFmtId="0" fontId="10" fillId="3" borderId="3" xfId="0" applyFont="1" applyFill="1" applyBorder="1" applyAlignment="1">
      <alignment horizontal="center" vertical="center" wrapText="1"/>
    </xf>
    <xf numFmtId="0" fontId="10" fillId="3" borderId="27" xfId="0" applyFont="1" applyFill="1" applyBorder="1" applyAlignment="1">
      <alignment vertical="center" wrapText="1"/>
    </xf>
    <xf numFmtId="0" fontId="10" fillId="3" borderId="1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7" xfId="0" applyFont="1" applyFill="1" applyBorder="1" applyAlignment="1">
      <alignment vertical="center" wrapText="1"/>
    </xf>
    <xf numFmtId="0" fontId="9" fillId="3" borderId="3" xfId="0" applyFont="1" applyFill="1" applyBorder="1" applyAlignment="1">
      <alignment horizontal="center" vertical="center"/>
    </xf>
    <xf numFmtId="0" fontId="9" fillId="3" borderId="27" xfId="0" applyFont="1" applyFill="1" applyBorder="1" applyAlignment="1">
      <alignment vertical="center"/>
    </xf>
    <xf numFmtId="0" fontId="9" fillId="3" borderId="1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7"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7" xfId="0" applyFont="1" applyFill="1" applyBorder="1" applyAlignment="1">
      <alignment vertical="center"/>
    </xf>
    <xf numFmtId="0" fontId="10" fillId="3" borderId="1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9" fillId="3" borderId="27" xfId="0" applyFont="1" applyFill="1" applyBorder="1" applyAlignment="1">
      <alignment horizontal="left" vertical="center"/>
    </xf>
    <xf numFmtId="0" fontId="44" fillId="0" borderId="0" xfId="0" applyFont="1" applyAlignment="1">
      <alignment vertical="center"/>
    </xf>
    <xf numFmtId="0" fontId="9" fillId="3" borderId="14" xfId="0" quotePrefix="1" applyFont="1" applyFill="1" applyBorder="1" applyAlignment="1">
      <alignment horizontal="center" vertical="center"/>
    </xf>
    <xf numFmtId="0" fontId="9" fillId="3" borderId="3" xfId="0" quotePrefix="1" applyFont="1" applyFill="1" applyBorder="1" applyAlignment="1">
      <alignment horizontal="center" vertical="center"/>
    </xf>
    <xf numFmtId="0" fontId="9" fillId="3" borderId="9" xfId="0" quotePrefix="1" applyFont="1" applyFill="1" applyBorder="1" applyAlignment="1">
      <alignment horizontal="center" vertical="center"/>
    </xf>
    <xf numFmtId="3" fontId="9" fillId="3" borderId="3" xfId="0" applyNumberFormat="1" applyFont="1" applyFill="1" applyBorder="1" applyAlignment="1">
      <alignment horizontal="center" vertical="center"/>
    </xf>
    <xf numFmtId="0" fontId="9" fillId="3" borderId="27" xfId="0" quotePrefix="1" applyFont="1" applyFill="1" applyBorder="1" applyAlignment="1">
      <alignment horizontal="center" vertical="center"/>
    </xf>
    <xf numFmtId="43" fontId="0" fillId="0" borderId="0" xfId="0" applyNumberFormat="1" applyAlignment="1">
      <alignment horizontal="center"/>
    </xf>
    <xf numFmtId="43" fontId="13" fillId="0" borderId="1" xfId="0" applyNumberFormat="1" applyFont="1" applyBorder="1" applyAlignment="1">
      <alignment vertical="center" wrapText="1"/>
    </xf>
    <xf numFmtId="43" fontId="20" fillId="0" borderId="1" xfId="0" applyNumberFormat="1" applyFont="1" applyBorder="1" applyAlignment="1">
      <alignment horizontal="center" vertical="center"/>
    </xf>
    <xf numFmtId="43" fontId="12" fillId="0" borderId="0" xfId="0" applyNumberFormat="1" applyFont="1" applyAlignment="1">
      <alignment horizontal="center" vertical="center"/>
    </xf>
    <xf numFmtId="0" fontId="3" fillId="3" borderId="3" xfId="0" applyFont="1" applyFill="1" applyBorder="1" applyAlignment="1">
      <alignment vertical="top" wrapText="1"/>
    </xf>
    <xf numFmtId="49" fontId="3" fillId="0" borderId="3" xfId="0" applyNumberFormat="1" applyFont="1" applyBorder="1" applyAlignment="1">
      <alignment horizontal="left" vertical="center"/>
    </xf>
    <xf numFmtId="0" fontId="10" fillId="3" borderId="0" xfId="0" applyFont="1" applyFill="1" applyAlignment="1">
      <alignment vertical="center" wrapText="1"/>
    </xf>
    <xf numFmtId="0" fontId="42" fillId="0" borderId="0" xfId="0" applyFont="1" applyAlignment="1">
      <alignment wrapText="1"/>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3" applyNumberFormat="1" applyFont="1" applyBorder="1" applyAlignment="1">
      <alignment horizontal="center" vertical="center"/>
    </xf>
    <xf numFmtId="0" fontId="2" fillId="0" borderId="3" xfId="0" applyFont="1" applyBorder="1" applyAlignment="1">
      <alignment horizontal="left" vertical="center"/>
    </xf>
    <xf numFmtId="49" fontId="2" fillId="0" borderId="3" xfId="3" applyNumberFormat="1" applyFont="1" applyBorder="1" applyAlignment="1">
      <alignment horizontal="center" vertical="center"/>
    </xf>
    <xf numFmtId="49" fontId="2" fillId="0" borderId="3" xfId="0" applyNumberFormat="1" applyFont="1" applyBorder="1" applyAlignment="1">
      <alignment horizontal="center" vertical="center"/>
    </xf>
    <xf numFmtId="0" fontId="3" fillId="0" borderId="3" xfId="3" applyNumberFormat="1" applyFont="1" applyBorder="1" applyAlignment="1">
      <alignment horizontal="center" vertical="center"/>
    </xf>
    <xf numFmtId="0" fontId="3" fillId="0" borderId="3" xfId="0" applyFont="1" applyBorder="1" applyAlignment="1">
      <alignment horizontal="center"/>
    </xf>
    <xf numFmtId="0" fontId="3" fillId="0" borderId="3" xfId="0" applyFont="1" applyBorder="1"/>
    <xf numFmtId="0" fontId="2" fillId="0" borderId="3" xfId="0" applyFont="1" applyBorder="1"/>
    <xf numFmtId="0" fontId="3" fillId="3" borderId="3" xfId="0" applyFont="1" applyFill="1" applyBorder="1" applyAlignment="1">
      <alignment vertical="center"/>
    </xf>
    <xf numFmtId="0" fontId="2" fillId="3" borderId="3" xfId="0" applyFont="1" applyFill="1" applyBorder="1" applyAlignment="1">
      <alignment vertical="center"/>
    </xf>
    <xf numFmtId="0" fontId="3" fillId="3" borderId="3" xfId="0" applyFont="1" applyFill="1" applyBorder="1" applyAlignment="1">
      <alignment horizontal="left" vertical="center"/>
    </xf>
    <xf numFmtId="1" fontId="2" fillId="0" borderId="3" xfId="3" applyNumberFormat="1" applyFont="1" applyBorder="1" applyAlignment="1">
      <alignment horizontal="center" vertical="center"/>
    </xf>
    <xf numFmtId="0" fontId="2" fillId="0" borderId="0" xfId="3" applyNumberFormat="1" applyFont="1" applyBorder="1" applyAlignment="1">
      <alignment horizontal="center" vertical="center"/>
    </xf>
    <xf numFmtId="0" fontId="3" fillId="3" borderId="3" xfId="0" applyFont="1" applyFill="1" applyBorder="1" applyAlignment="1">
      <alignment vertical="center" wrapText="1"/>
    </xf>
    <xf numFmtId="0" fontId="47" fillId="0" borderId="0" xfId="0" applyFont="1"/>
    <xf numFmtId="0" fontId="2" fillId="0" borderId="0" xfId="0" applyFont="1" applyAlignment="1">
      <alignment vertical="center" wrapText="1"/>
    </xf>
    <xf numFmtId="0" fontId="2" fillId="0" borderId="0" xfId="0" applyFont="1" applyAlignment="1">
      <alignment horizontal="center"/>
    </xf>
    <xf numFmtId="0" fontId="2" fillId="0" borderId="0" xfId="0" applyFont="1"/>
    <xf numFmtId="0" fontId="2" fillId="0" borderId="3" xfId="0" applyFont="1" applyBorder="1" applyAlignment="1">
      <alignment horizontal="center" wrapText="1"/>
    </xf>
    <xf numFmtId="0" fontId="2" fillId="0" borderId="3" xfId="0" applyFont="1" applyBorder="1" applyAlignment="1">
      <alignment wrapText="1"/>
    </xf>
    <xf numFmtId="0" fontId="3" fillId="0" borderId="3" xfId="0" applyFont="1" applyBorder="1" applyAlignment="1">
      <alignment horizontal="center" wrapText="1"/>
    </xf>
    <xf numFmtId="0" fontId="3" fillId="0" borderId="3" xfId="0" applyFont="1" applyBorder="1" applyAlignment="1">
      <alignment horizontal="center" vertical="center"/>
    </xf>
    <xf numFmtId="0" fontId="3" fillId="0" borderId="3" xfId="0" applyFont="1" applyBorder="1" applyAlignment="1">
      <alignment wrapText="1"/>
    </xf>
    <xf numFmtId="0" fontId="22" fillId="0" borderId="0" xfId="0" applyFont="1" applyAlignment="1">
      <alignment vertical="center" wrapText="1"/>
    </xf>
    <xf numFmtId="0" fontId="41" fillId="3" borderId="0" xfId="0" applyFont="1" applyFill="1" applyAlignment="1">
      <alignment vertical="center"/>
    </xf>
    <xf numFmtId="0" fontId="26" fillId="3" borderId="3" xfId="0" applyFont="1" applyFill="1" applyBorder="1" applyAlignment="1">
      <alignment horizontal="center" vertical="center" wrapText="1"/>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5" fillId="5" borderId="2" xfId="0" applyFont="1" applyFill="1" applyBorder="1" applyAlignment="1">
      <alignment horizontal="center" vertical="center"/>
    </xf>
    <xf numFmtId="49" fontId="35" fillId="5" borderId="24" xfId="0" applyNumberFormat="1" applyFont="1" applyFill="1" applyBorder="1" applyAlignment="1">
      <alignment horizontal="center" vertical="center"/>
    </xf>
    <xf numFmtId="49" fontId="35" fillId="5" borderId="25" xfId="0" applyNumberFormat="1" applyFont="1" applyFill="1" applyBorder="1" applyAlignment="1">
      <alignment horizontal="center" vertical="center"/>
    </xf>
    <xf numFmtId="49" fontId="35" fillId="5" borderId="2" xfId="0" applyNumberFormat="1" applyFont="1" applyFill="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right" vertical="center"/>
    </xf>
    <xf numFmtId="0" fontId="22" fillId="0" borderId="0" xfId="0" applyFont="1" applyAlignment="1">
      <alignment horizontal="center" vertical="center" wrapText="1"/>
    </xf>
    <xf numFmtId="0" fontId="2" fillId="0" borderId="0" xfId="0" applyFont="1" applyAlignment="1">
      <alignment horizontal="center" vertical="center" wrapText="1"/>
    </xf>
    <xf numFmtId="43" fontId="32" fillId="0" borderId="1" xfId="1" applyFont="1" applyFill="1" applyBorder="1" applyAlignment="1">
      <alignment horizontal="center" vertical="center" wrapText="1"/>
    </xf>
    <xf numFmtId="41" fontId="32" fillId="0" borderId="1" xfId="1" applyNumberFormat="1" applyFont="1" applyFill="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xf>
    <xf numFmtId="0" fontId="32" fillId="0" borderId="1" xfId="0" applyFont="1" applyBorder="1" applyAlignment="1">
      <alignment horizontal="center" vertical="center" wrapText="1"/>
    </xf>
    <xf numFmtId="0" fontId="32" fillId="0" borderId="1" xfId="1" applyNumberFormat="1" applyFont="1" applyFill="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1" fontId="2" fillId="0" borderId="13" xfId="1" applyNumberFormat="1" applyFont="1" applyFill="1" applyBorder="1" applyAlignment="1">
      <alignment horizontal="center" vertical="center" wrapText="1"/>
    </xf>
    <xf numFmtId="41" fontId="2" fillId="0" borderId="15" xfId="1" applyNumberFormat="1" applyFont="1" applyFill="1" applyBorder="1" applyAlignment="1">
      <alignment horizontal="center" vertical="center" wrapText="1"/>
    </xf>
    <xf numFmtId="0" fontId="3" fillId="0" borderId="0" xfId="0" applyFont="1" applyAlignment="1">
      <alignment horizontal="center"/>
    </xf>
    <xf numFmtId="49" fontId="11" fillId="0" borderId="8"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2" fillId="0" borderId="12" xfId="0" applyNumberFormat="1" applyFont="1" applyBorder="1" applyAlignment="1">
      <alignment horizontal="center" vertical="center"/>
    </xf>
    <xf numFmtId="49" fontId="2" fillId="0" borderId="4" xfId="0" applyNumberFormat="1" applyFont="1" applyBorder="1" applyAlignment="1">
      <alignment horizontal="center" vertical="center"/>
    </xf>
    <xf numFmtId="43" fontId="2" fillId="0" borderId="19" xfId="1" applyFont="1" applyFill="1" applyBorder="1" applyAlignment="1">
      <alignment horizontal="center" vertical="center" wrapText="1"/>
    </xf>
    <xf numFmtId="43" fontId="2" fillId="0" borderId="20" xfId="1" applyFont="1" applyFill="1" applyBorder="1" applyAlignment="1">
      <alignment horizontal="center" vertical="center" wrapText="1"/>
    </xf>
    <xf numFmtId="41" fontId="2" fillId="0" borderId="19" xfId="1" applyNumberFormat="1" applyFont="1" applyFill="1" applyBorder="1" applyAlignment="1">
      <alignment horizontal="center" vertical="center" wrapText="1"/>
    </xf>
    <xf numFmtId="41" fontId="2" fillId="0" borderId="20" xfId="1" applyNumberFormat="1"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 xfId="0" applyFont="1" applyFill="1" applyBorder="1" applyAlignment="1">
      <alignment horizontal="center" vertical="center"/>
    </xf>
    <xf numFmtId="43" fontId="18" fillId="0" borderId="1" xfId="0" applyNumberFormat="1" applyFont="1" applyBorder="1" applyAlignment="1">
      <alignment horizontal="left" vertical="center" wrapText="1"/>
    </xf>
    <xf numFmtId="43" fontId="18" fillId="0" borderId="1" xfId="1" applyFont="1" applyFill="1" applyBorder="1" applyAlignment="1">
      <alignment horizontal="left" vertical="center" wrapText="1"/>
    </xf>
    <xf numFmtId="0" fontId="10" fillId="0" borderId="0" xfId="0" applyFont="1" applyAlignment="1">
      <alignment horizontal="left" vertical="center"/>
    </xf>
    <xf numFmtId="41" fontId="11" fillId="0" borderId="1" xfId="1"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3" fontId="11"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9" xfId="0" applyFont="1" applyBorder="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right" vertical="center"/>
    </xf>
    <xf numFmtId="0" fontId="36" fillId="0" borderId="0" xfId="0" applyFont="1" applyAlignment="1">
      <alignment horizontal="center" vertical="center" wrapText="1"/>
    </xf>
    <xf numFmtId="0" fontId="40" fillId="0" borderId="26" xfId="0" applyFont="1" applyBorder="1" applyAlignment="1">
      <alignment horizontal="center"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26" fillId="3" borderId="3"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41" fillId="3" borderId="0" xfId="0" applyFont="1" applyFill="1" applyAlignment="1">
      <alignment horizontal="center" vertical="center" wrapText="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51" xfId="0" quotePrefix="1" applyFont="1" applyFill="1" applyBorder="1" applyAlignment="1">
      <alignment horizontal="center" vertical="center" wrapText="1"/>
    </xf>
    <xf numFmtId="0" fontId="10" fillId="5" borderId="52" xfId="0" quotePrefix="1" applyFont="1" applyFill="1" applyBorder="1" applyAlignment="1">
      <alignment horizontal="center" vertical="center" wrapText="1"/>
    </xf>
    <xf numFmtId="0" fontId="10" fillId="5" borderId="53" xfId="0" quotePrefix="1"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0" borderId="3" xfId="5"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6" borderId="3" xfId="0" applyFont="1" applyFill="1" applyBorder="1" applyAlignment="1">
      <alignment horizontal="center" vertical="center"/>
    </xf>
  </cellXfs>
  <cellStyles count="6">
    <cellStyle name="Comma" xfId="1" builtinId="3"/>
    <cellStyle name="Comma 2" xfId="3" xr:uid="{00000000-0005-0000-0000-000001000000}"/>
    <cellStyle name="Normal" xfId="0" builtinId="0"/>
    <cellStyle name="Normal 2" xfId="2" xr:uid="{00000000-0005-0000-0000-000003000000}"/>
    <cellStyle name="Normal 2 2" xfId="4" xr:uid="{00000000-0005-0000-0000-000004000000}"/>
    <cellStyle name="Normal 3" xfId="5" xr:uid="{00000000-0005-0000-0000-00000500000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292456</xdr:colOff>
      <xdr:row>0</xdr:row>
      <xdr:rowOff>278423</xdr:rowOff>
    </xdr:from>
    <xdr:to>
      <xdr:col>1</xdr:col>
      <xdr:colOff>856629</xdr:colOff>
      <xdr:row>0</xdr:row>
      <xdr:rowOff>278423</xdr:rowOff>
    </xdr:to>
    <xdr:cxnSp macro="">
      <xdr:nvCxnSpPr>
        <xdr:cNvPr id="2" name="Đường nối Thẳng 1">
          <a:extLst>
            <a:ext uri="{FF2B5EF4-FFF2-40B4-BE49-F238E27FC236}">
              <a16:creationId xmlns:a16="http://schemas.microsoft.com/office/drawing/2014/main" id="{4D31FB31-7AF7-4B17-A8CB-BB298B8312E0}"/>
            </a:ext>
          </a:extLst>
        </xdr:cNvPr>
        <xdr:cNvCxnSpPr/>
      </xdr:nvCxnSpPr>
      <xdr:spPr>
        <a:xfrm>
          <a:off x="728346" y="278423"/>
          <a:ext cx="5641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417979</xdr:colOff>
      <xdr:row>0</xdr:row>
      <xdr:rowOff>280147</xdr:rowOff>
    </xdr:from>
    <xdr:to>
      <xdr:col>1</xdr:col>
      <xdr:colOff>745191</xdr:colOff>
      <xdr:row>0</xdr:row>
      <xdr:rowOff>280147</xdr:rowOff>
    </xdr:to>
    <xdr:cxnSp macro="">
      <xdr:nvCxnSpPr>
        <xdr:cNvPr id="2" name="Đường nối Thẳng 1">
          <a:extLst>
            <a:ext uri="{FF2B5EF4-FFF2-40B4-BE49-F238E27FC236}">
              <a16:creationId xmlns:a16="http://schemas.microsoft.com/office/drawing/2014/main" id="{F25ED17A-0CA9-4A36-AFE0-2A4048A9734D}"/>
            </a:ext>
          </a:extLst>
        </xdr:cNvPr>
        <xdr:cNvCxnSpPr/>
      </xdr:nvCxnSpPr>
      <xdr:spPr>
        <a:xfrm>
          <a:off x="798979" y="280147"/>
          <a:ext cx="3272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186019</xdr:colOff>
      <xdr:row>1</xdr:row>
      <xdr:rowOff>1681</xdr:rowOff>
    </xdr:from>
    <xdr:to>
      <xdr:col>1</xdr:col>
      <xdr:colOff>681319</xdr:colOff>
      <xdr:row>1</xdr:row>
      <xdr:rowOff>1681</xdr:rowOff>
    </xdr:to>
    <xdr:cxnSp macro="">
      <xdr:nvCxnSpPr>
        <xdr:cNvPr id="2" name="Đường nối Thẳng 1">
          <a:extLst>
            <a:ext uri="{FF2B5EF4-FFF2-40B4-BE49-F238E27FC236}">
              <a16:creationId xmlns:a16="http://schemas.microsoft.com/office/drawing/2014/main" id="{6E7C8057-632E-42E0-9A76-184572847E85}"/>
            </a:ext>
          </a:extLst>
        </xdr:cNvPr>
        <xdr:cNvCxnSpPr/>
      </xdr:nvCxnSpPr>
      <xdr:spPr>
        <a:xfrm>
          <a:off x="824194" y="211231"/>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465047</xdr:colOff>
      <xdr:row>1</xdr:row>
      <xdr:rowOff>22412</xdr:rowOff>
    </xdr:from>
    <xdr:to>
      <xdr:col>2</xdr:col>
      <xdr:colOff>311527</xdr:colOff>
      <xdr:row>1</xdr:row>
      <xdr:rowOff>22972</xdr:rowOff>
    </xdr:to>
    <xdr:cxnSp macro="">
      <xdr:nvCxnSpPr>
        <xdr:cNvPr id="2" name="Đường nối Thẳng 1">
          <a:extLst>
            <a:ext uri="{FF2B5EF4-FFF2-40B4-BE49-F238E27FC236}">
              <a16:creationId xmlns:a16="http://schemas.microsoft.com/office/drawing/2014/main" id="{1786D2B6-FBD9-4ABC-868E-4B305C5FAE1D}"/>
            </a:ext>
          </a:extLst>
        </xdr:cNvPr>
        <xdr:cNvCxnSpPr/>
      </xdr:nvCxnSpPr>
      <xdr:spPr>
        <a:xfrm>
          <a:off x="922247" y="260537"/>
          <a:ext cx="694205" cy="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583042</xdr:colOff>
      <xdr:row>0</xdr:row>
      <xdr:rowOff>247874</xdr:rowOff>
    </xdr:from>
    <xdr:to>
      <xdr:col>1</xdr:col>
      <xdr:colOff>1072963</xdr:colOff>
      <xdr:row>0</xdr:row>
      <xdr:rowOff>247874</xdr:rowOff>
    </xdr:to>
    <xdr:cxnSp macro="">
      <xdr:nvCxnSpPr>
        <xdr:cNvPr id="2" name="Straight Connector 1">
          <a:extLst>
            <a:ext uri="{FF2B5EF4-FFF2-40B4-BE49-F238E27FC236}">
              <a16:creationId xmlns:a16="http://schemas.microsoft.com/office/drawing/2014/main" id="{8910C2DD-8365-495D-866F-7479B7E35F67}"/>
            </a:ext>
          </a:extLst>
        </xdr:cNvPr>
        <xdr:cNvCxnSpPr/>
      </xdr:nvCxnSpPr>
      <xdr:spPr>
        <a:xfrm>
          <a:off x="1192642" y="247874"/>
          <a:ext cx="4899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224117</xdr:rowOff>
    </xdr:from>
    <xdr:to>
      <xdr:col>2</xdr:col>
      <xdr:colOff>0</xdr:colOff>
      <xdr:row>0</xdr:row>
      <xdr:rowOff>224118</xdr:rowOff>
    </xdr:to>
    <xdr:cxnSp macro="">
      <xdr:nvCxnSpPr>
        <xdr:cNvPr id="2" name="Straight Connector 1">
          <a:extLst>
            <a:ext uri="{FF2B5EF4-FFF2-40B4-BE49-F238E27FC236}">
              <a16:creationId xmlns:a16="http://schemas.microsoft.com/office/drawing/2014/main" id="{4BC0F7CD-0025-4AAA-AB1D-AFCD0A5BEAD2}"/>
            </a:ext>
          </a:extLst>
        </xdr:cNvPr>
        <xdr:cNvCxnSpPr/>
      </xdr:nvCxnSpPr>
      <xdr:spPr>
        <a:xfrm flipV="1">
          <a:off x="2672044" y="224117"/>
          <a:ext cx="728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466725</xdr:colOff>
      <xdr:row>0</xdr:row>
      <xdr:rowOff>228600</xdr:rowOff>
    </xdr:from>
    <xdr:to>
      <xdr:col>1</xdr:col>
      <xdr:colOff>1143000</xdr:colOff>
      <xdr:row>0</xdr:row>
      <xdr:rowOff>228600</xdr:rowOff>
    </xdr:to>
    <xdr:cxnSp macro="">
      <xdr:nvCxnSpPr>
        <xdr:cNvPr id="3" name="Straight Connector 2">
          <a:extLst>
            <a:ext uri="{FF2B5EF4-FFF2-40B4-BE49-F238E27FC236}">
              <a16:creationId xmlns:a16="http://schemas.microsoft.com/office/drawing/2014/main" id="{F3CF26BC-AE66-4CFE-AF21-2FF5987802ED}"/>
            </a:ext>
          </a:extLst>
        </xdr:cNvPr>
        <xdr:cNvCxnSpPr/>
      </xdr:nvCxnSpPr>
      <xdr:spPr>
        <a:xfrm>
          <a:off x="847725" y="228600"/>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Z662"/>
  <sheetViews>
    <sheetView workbookViewId="0">
      <selection activeCell="LX12" sqref="LX12"/>
    </sheetView>
  </sheetViews>
  <sheetFormatPr defaultColWidth="8.7109375" defaultRowHeight="15.75" x14ac:dyDescent="0.25"/>
  <cols>
    <col min="1" max="1" width="6.5703125" style="39" customWidth="1"/>
    <col min="2" max="2" width="23.42578125" style="4" customWidth="1"/>
    <col min="3" max="3" width="20.140625" style="4" hidden="1" customWidth="1"/>
    <col min="4" max="4" width="10.5703125" style="25" customWidth="1"/>
    <col min="5" max="5" width="9.7109375" style="38" customWidth="1"/>
    <col min="6" max="6" width="11" style="26" customWidth="1"/>
    <col min="7" max="7" width="8.7109375" style="38" customWidth="1"/>
    <col min="8" max="8" width="10.28515625" style="40" customWidth="1"/>
    <col min="9" max="9" width="9.140625" style="3" customWidth="1"/>
    <col min="10" max="10" width="24.7109375" style="93" customWidth="1"/>
    <col min="11" max="11" width="10.28515625" style="3" customWidth="1"/>
    <col min="12" max="12" width="11.5703125" style="2" hidden="1" customWidth="1"/>
    <col min="13" max="13" width="9.85546875" style="1" hidden="1" customWidth="1"/>
    <col min="14" max="233" width="0" style="1" hidden="1" customWidth="1"/>
    <col min="234" max="234" width="8.7109375" style="1" hidden="1" customWidth="1"/>
    <col min="235" max="333" width="0" style="1" hidden="1" customWidth="1"/>
    <col min="334" max="16384" width="8.7109375" style="1"/>
  </cols>
  <sheetData>
    <row r="1" spans="1:234" customFormat="1" ht="26.25" customHeight="1" x14ac:dyDescent="0.25">
      <c r="A1" s="386" t="s">
        <v>840</v>
      </c>
      <c r="B1" s="386"/>
      <c r="H1" s="387" t="s">
        <v>925</v>
      </c>
      <c r="I1" s="387"/>
      <c r="J1" s="387"/>
      <c r="K1" s="387"/>
    </row>
    <row r="2" spans="1:234" customFormat="1" ht="36" customHeight="1" x14ac:dyDescent="0.25">
      <c r="A2" s="386" t="s">
        <v>924</v>
      </c>
      <c r="B2" s="386"/>
      <c r="C2" s="386"/>
      <c r="D2" s="386"/>
      <c r="E2" s="386"/>
      <c r="F2" s="386"/>
      <c r="G2" s="386"/>
      <c r="H2" s="386"/>
      <c r="I2" s="386"/>
      <c r="J2" s="386"/>
      <c r="K2" s="386"/>
    </row>
    <row r="3" spans="1:234" s="6" customFormat="1" ht="18" customHeight="1" x14ac:dyDescent="0.25">
      <c r="A3" s="388" t="s">
        <v>845</v>
      </c>
      <c r="B3" s="389"/>
      <c r="C3" s="389"/>
      <c r="D3" s="389"/>
      <c r="E3" s="389"/>
      <c r="F3" s="389"/>
      <c r="G3" s="389"/>
      <c r="H3" s="389"/>
      <c r="I3" s="389"/>
      <c r="J3" s="389"/>
      <c r="K3" s="389"/>
      <c r="L3" s="3"/>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5"/>
    </row>
    <row r="4" spans="1:234" s="4" customFormat="1" ht="11.25" customHeight="1" x14ac:dyDescent="0.25">
      <c r="A4" s="110"/>
      <c r="B4" s="108"/>
      <c r="C4" s="108"/>
      <c r="D4" s="108"/>
      <c r="E4" s="108"/>
      <c r="F4" s="108"/>
      <c r="G4" s="108"/>
      <c r="H4" s="108"/>
      <c r="I4" s="108"/>
      <c r="J4" s="108"/>
      <c r="K4" s="108"/>
      <c r="L4" s="3"/>
    </row>
    <row r="5" spans="1:234" ht="21" customHeight="1" x14ac:dyDescent="0.25">
      <c r="A5" s="392" t="s">
        <v>189</v>
      </c>
      <c r="B5" s="393" t="s">
        <v>243</v>
      </c>
      <c r="C5" s="393" t="s">
        <v>240</v>
      </c>
      <c r="D5" s="390" t="s">
        <v>241</v>
      </c>
      <c r="E5" s="390"/>
      <c r="F5" s="391" t="s">
        <v>242</v>
      </c>
      <c r="G5" s="391"/>
      <c r="H5" s="392" t="s">
        <v>244</v>
      </c>
      <c r="I5" s="394" t="s">
        <v>245</v>
      </c>
      <c r="J5" s="391" t="s">
        <v>838</v>
      </c>
      <c r="K5" s="395" t="s">
        <v>252</v>
      </c>
    </row>
    <row r="6" spans="1:234" s="6" customFormat="1" ht="28.5" customHeight="1" x14ac:dyDescent="0.25">
      <c r="A6" s="392"/>
      <c r="B6" s="393"/>
      <c r="C6" s="393"/>
      <c r="D6" s="219" t="s">
        <v>839</v>
      </c>
      <c r="E6" s="219" t="s">
        <v>239</v>
      </c>
      <c r="F6" s="220" t="s">
        <v>246</v>
      </c>
      <c r="G6" s="219" t="s">
        <v>239</v>
      </c>
      <c r="H6" s="392"/>
      <c r="I6" s="394"/>
      <c r="J6" s="391"/>
      <c r="K6" s="395"/>
      <c r="L6" s="2"/>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5"/>
    </row>
    <row r="7" spans="1:234" s="6" customFormat="1" ht="28.5" customHeight="1" x14ac:dyDescent="0.25">
      <c r="A7" s="218"/>
      <c r="B7" s="383" t="s">
        <v>843</v>
      </c>
      <c r="C7" s="384"/>
      <c r="D7" s="384"/>
      <c r="E7" s="384"/>
      <c r="F7" s="384"/>
      <c r="G7" s="384"/>
      <c r="H7" s="384"/>
      <c r="I7" s="384"/>
      <c r="J7" s="384"/>
      <c r="K7" s="385"/>
      <c r="L7" s="2"/>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5"/>
    </row>
    <row r="8" spans="1:234" s="9" customFormat="1" ht="18.75" customHeight="1" x14ac:dyDescent="0.25">
      <c r="A8" s="133" t="s">
        <v>171</v>
      </c>
      <c r="B8" s="134" t="s">
        <v>116</v>
      </c>
      <c r="C8" s="135"/>
      <c r="D8" s="136">
        <f>SUM(D9,D25)</f>
        <v>784.62999999999988</v>
      </c>
      <c r="E8" s="136"/>
      <c r="F8" s="137">
        <f>SUM(F9,F25)</f>
        <v>89787</v>
      </c>
      <c r="G8" s="138"/>
      <c r="H8" s="139">
        <v>17</v>
      </c>
      <c r="I8" s="140">
        <v>0</v>
      </c>
      <c r="J8" s="141"/>
      <c r="K8" s="139">
        <v>16</v>
      </c>
      <c r="L8" s="18"/>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8"/>
    </row>
    <row r="9" spans="1:234" s="6" customFormat="1" ht="18" customHeight="1" x14ac:dyDescent="0.25">
      <c r="A9" s="133" t="s">
        <v>249</v>
      </c>
      <c r="B9" s="134" t="s">
        <v>247</v>
      </c>
      <c r="C9" s="135"/>
      <c r="D9" s="136">
        <f>SUM(D10:D24)</f>
        <v>682.34999999999991</v>
      </c>
      <c r="E9" s="136"/>
      <c r="F9" s="137">
        <f>SUM(F10:F24)</f>
        <v>71902</v>
      </c>
      <c r="G9" s="138"/>
      <c r="H9" s="139"/>
      <c r="I9" s="43"/>
      <c r="J9" s="142"/>
      <c r="K9" s="139">
        <v>14</v>
      </c>
      <c r="L9" s="3"/>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5"/>
    </row>
    <row r="10" spans="1:234" s="6" customFormat="1" ht="14.25" customHeight="1" x14ac:dyDescent="0.25">
      <c r="A10" s="143" t="s">
        <v>174</v>
      </c>
      <c r="B10" s="144" t="s">
        <v>122</v>
      </c>
      <c r="C10" s="144" t="s">
        <v>116</v>
      </c>
      <c r="D10" s="145">
        <v>15.6</v>
      </c>
      <c r="E10" s="146">
        <f>D10/50*100</f>
        <v>31.2</v>
      </c>
      <c r="F10" s="147">
        <v>6485</v>
      </c>
      <c r="G10" s="146">
        <f>F10/2500*100</f>
        <v>259.39999999999998</v>
      </c>
      <c r="H10" s="148" t="s">
        <v>198</v>
      </c>
      <c r="I10" s="43">
        <v>0</v>
      </c>
      <c r="J10" s="149" t="s">
        <v>299</v>
      </c>
      <c r="K10" s="43" t="s">
        <v>294</v>
      </c>
      <c r="L10" s="3"/>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5"/>
    </row>
    <row r="11" spans="1:234" s="6" customFormat="1" ht="14.25" customHeight="1" x14ac:dyDescent="0.25">
      <c r="A11" s="143" t="s">
        <v>175</v>
      </c>
      <c r="B11" s="144" t="s">
        <v>124</v>
      </c>
      <c r="C11" s="144" t="s">
        <v>116</v>
      </c>
      <c r="D11" s="145">
        <v>21.39</v>
      </c>
      <c r="E11" s="146">
        <f>D11/50*100</f>
        <v>42.78</v>
      </c>
      <c r="F11" s="147">
        <v>3518</v>
      </c>
      <c r="G11" s="146">
        <f>F11/2500*100</f>
        <v>140.72</v>
      </c>
      <c r="H11" s="148" t="s">
        <v>198</v>
      </c>
      <c r="I11" s="43">
        <v>0</v>
      </c>
      <c r="J11" s="149" t="s">
        <v>299</v>
      </c>
      <c r="K11" s="43" t="s">
        <v>294</v>
      </c>
      <c r="L11" s="3"/>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5"/>
    </row>
    <row r="12" spans="1:234" s="6" customFormat="1" ht="14.25" customHeight="1" x14ac:dyDescent="0.25">
      <c r="A12" s="143" t="s">
        <v>176</v>
      </c>
      <c r="B12" s="144" t="s">
        <v>238</v>
      </c>
      <c r="C12" s="144" t="s">
        <v>116</v>
      </c>
      <c r="D12" s="145">
        <v>39.39</v>
      </c>
      <c r="E12" s="146">
        <f>D12/50*100</f>
        <v>78.78</v>
      </c>
      <c r="F12" s="147">
        <v>2150</v>
      </c>
      <c r="G12" s="146">
        <f>F12/2500*100</f>
        <v>86</v>
      </c>
      <c r="H12" s="148" t="s">
        <v>198</v>
      </c>
      <c r="I12" s="43">
        <v>0</v>
      </c>
      <c r="J12" s="149" t="s">
        <v>299</v>
      </c>
      <c r="K12" s="43" t="s">
        <v>294</v>
      </c>
      <c r="L12" s="3"/>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5"/>
    </row>
    <row r="13" spans="1:234" s="9" customFormat="1" ht="14.25" customHeight="1" x14ac:dyDescent="0.25">
      <c r="A13" s="143" t="s">
        <v>177</v>
      </c>
      <c r="B13" s="144" t="s">
        <v>119</v>
      </c>
      <c r="C13" s="144" t="s">
        <v>116</v>
      </c>
      <c r="D13" s="145">
        <v>29.58</v>
      </c>
      <c r="E13" s="146">
        <f t="shared" ref="E13:E24" si="0">D13/50*100</f>
        <v>59.160000000000004</v>
      </c>
      <c r="F13" s="147">
        <v>4536</v>
      </c>
      <c r="G13" s="146">
        <f>F13/2500*100</f>
        <v>181.44</v>
      </c>
      <c r="H13" s="148" t="s">
        <v>198</v>
      </c>
      <c r="I13" s="43">
        <v>0</v>
      </c>
      <c r="J13" s="149" t="s">
        <v>299</v>
      </c>
      <c r="K13" s="43" t="s">
        <v>294</v>
      </c>
      <c r="L13" s="18"/>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8"/>
    </row>
    <row r="14" spans="1:234" s="9" customFormat="1" ht="14.25" customHeight="1" x14ac:dyDescent="0.25">
      <c r="A14" s="143" t="s">
        <v>178</v>
      </c>
      <c r="B14" s="144" t="s">
        <v>130</v>
      </c>
      <c r="C14" s="144" t="s">
        <v>116</v>
      </c>
      <c r="D14" s="145">
        <v>28.92</v>
      </c>
      <c r="E14" s="146">
        <f t="shared" si="0"/>
        <v>57.84</v>
      </c>
      <c r="F14" s="147">
        <v>9333</v>
      </c>
      <c r="G14" s="146">
        <f>F14/2500*100</f>
        <v>373.32</v>
      </c>
      <c r="H14" s="148" t="s">
        <v>198</v>
      </c>
      <c r="I14" s="43">
        <v>0</v>
      </c>
      <c r="J14" s="149" t="s">
        <v>299</v>
      </c>
      <c r="K14" s="43" t="s">
        <v>294</v>
      </c>
      <c r="L14" s="18"/>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8"/>
    </row>
    <row r="15" spans="1:234" s="6" customFormat="1" ht="14.25" customHeight="1" x14ac:dyDescent="0.25">
      <c r="A15" s="143" t="s">
        <v>179</v>
      </c>
      <c r="B15" s="144" t="s">
        <v>128</v>
      </c>
      <c r="C15" s="144" t="s">
        <v>116</v>
      </c>
      <c r="D15" s="145">
        <v>50.7</v>
      </c>
      <c r="E15" s="146">
        <f>D15/50*100</f>
        <v>101.4</v>
      </c>
      <c r="F15" s="147">
        <v>3252</v>
      </c>
      <c r="G15" s="146">
        <f>F15/5000*100</f>
        <v>65.039999999999992</v>
      </c>
      <c r="H15" s="148" t="s">
        <v>198</v>
      </c>
      <c r="I15" s="43">
        <v>0</v>
      </c>
      <c r="J15" s="150"/>
      <c r="K15" s="43" t="s">
        <v>294</v>
      </c>
      <c r="L15" s="3"/>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5"/>
    </row>
    <row r="16" spans="1:234" s="9" customFormat="1" ht="14.25" customHeight="1" x14ac:dyDescent="0.25">
      <c r="A16" s="143" t="s">
        <v>180</v>
      </c>
      <c r="B16" s="144" t="s">
        <v>201</v>
      </c>
      <c r="C16" s="144" t="s">
        <v>116</v>
      </c>
      <c r="D16" s="145">
        <v>97.87</v>
      </c>
      <c r="E16" s="146">
        <f t="shared" si="0"/>
        <v>195.74</v>
      </c>
      <c r="F16" s="147">
        <v>6407</v>
      </c>
      <c r="G16" s="146">
        <f>F16/2500*100</f>
        <v>256.28000000000003</v>
      </c>
      <c r="H16" s="148" t="s">
        <v>198</v>
      </c>
      <c r="I16" s="43">
        <v>0</v>
      </c>
      <c r="J16" s="150" t="s">
        <v>299</v>
      </c>
      <c r="K16" s="151" t="s">
        <v>295</v>
      </c>
      <c r="L16" s="18"/>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8"/>
    </row>
    <row r="17" spans="1:234" s="6" customFormat="1" ht="14.25" customHeight="1" x14ac:dyDescent="0.25">
      <c r="A17" s="143" t="s">
        <v>181</v>
      </c>
      <c r="B17" s="144" t="s">
        <v>123</v>
      </c>
      <c r="C17" s="144" t="s">
        <v>116</v>
      </c>
      <c r="D17" s="145">
        <v>77.56</v>
      </c>
      <c r="E17" s="146">
        <f>D17/50*100</f>
        <v>155.12</v>
      </c>
      <c r="F17" s="147">
        <v>6403</v>
      </c>
      <c r="G17" s="146">
        <f>F17/2500*100</f>
        <v>256.12</v>
      </c>
      <c r="H17" s="148" t="s">
        <v>198</v>
      </c>
      <c r="I17" s="43">
        <v>0</v>
      </c>
      <c r="J17" s="149" t="s">
        <v>299</v>
      </c>
      <c r="K17" s="43" t="s">
        <v>294</v>
      </c>
      <c r="L17" s="3"/>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5"/>
    </row>
    <row r="18" spans="1:234" s="6" customFormat="1" ht="14.25" customHeight="1" x14ac:dyDescent="0.25">
      <c r="A18" s="143" t="s">
        <v>190</v>
      </c>
      <c r="B18" s="144" t="s">
        <v>127</v>
      </c>
      <c r="C18" s="144" t="s">
        <v>116</v>
      </c>
      <c r="D18" s="145">
        <v>65.03</v>
      </c>
      <c r="E18" s="146">
        <f t="shared" si="0"/>
        <v>130.06</v>
      </c>
      <c r="F18" s="147">
        <v>6096</v>
      </c>
      <c r="G18" s="146">
        <f>F18/5000*100</f>
        <v>121.92</v>
      </c>
      <c r="H18" s="148" t="s">
        <v>198</v>
      </c>
      <c r="I18" s="43">
        <v>0</v>
      </c>
      <c r="J18" s="150"/>
      <c r="K18" s="43" t="s">
        <v>294</v>
      </c>
      <c r="L18" s="3"/>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5"/>
    </row>
    <row r="19" spans="1:234" s="6" customFormat="1" ht="14.25" customHeight="1" x14ac:dyDescent="0.25">
      <c r="A19" s="143" t="s">
        <v>191</v>
      </c>
      <c r="B19" s="144" t="s">
        <v>131</v>
      </c>
      <c r="C19" s="144" t="s">
        <v>116</v>
      </c>
      <c r="D19" s="145">
        <v>30.16</v>
      </c>
      <c r="E19" s="146">
        <f t="shared" si="0"/>
        <v>60.319999999999993</v>
      </c>
      <c r="F19" s="147">
        <v>5214</v>
      </c>
      <c r="G19" s="146">
        <f t="shared" ref="G19:G24" si="1">F19/2500*100</f>
        <v>208.56</v>
      </c>
      <c r="H19" s="148" t="s">
        <v>198</v>
      </c>
      <c r="I19" s="43">
        <v>0</v>
      </c>
      <c r="J19" s="149" t="s">
        <v>299</v>
      </c>
      <c r="K19" s="43" t="s">
        <v>294</v>
      </c>
      <c r="L19" s="3"/>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5"/>
    </row>
    <row r="20" spans="1:234" s="6" customFormat="1" ht="14.25" customHeight="1" x14ac:dyDescent="0.25">
      <c r="A20" s="143" t="s">
        <v>200</v>
      </c>
      <c r="B20" s="144" t="s">
        <v>121</v>
      </c>
      <c r="C20" s="144" t="s">
        <v>116</v>
      </c>
      <c r="D20" s="145">
        <v>18.010000000000002</v>
      </c>
      <c r="E20" s="146">
        <f t="shared" si="0"/>
        <v>36.020000000000003</v>
      </c>
      <c r="F20" s="147">
        <v>4128</v>
      </c>
      <c r="G20" s="146">
        <f t="shared" si="1"/>
        <v>165.12</v>
      </c>
      <c r="H20" s="148" t="s">
        <v>198</v>
      </c>
      <c r="I20" s="43">
        <v>0</v>
      </c>
      <c r="J20" s="149" t="s">
        <v>299</v>
      </c>
      <c r="K20" s="43" t="s">
        <v>294</v>
      </c>
      <c r="L20" s="3"/>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5"/>
    </row>
    <row r="21" spans="1:234" s="6" customFormat="1" ht="14.25" customHeight="1" x14ac:dyDescent="0.25">
      <c r="A21" s="143" t="s">
        <v>192</v>
      </c>
      <c r="B21" s="144" t="s">
        <v>120</v>
      </c>
      <c r="C21" s="144" t="s">
        <v>116</v>
      </c>
      <c r="D21" s="145">
        <v>118</v>
      </c>
      <c r="E21" s="146">
        <f t="shared" si="0"/>
        <v>236</v>
      </c>
      <c r="F21" s="147">
        <v>4075</v>
      </c>
      <c r="G21" s="146">
        <f t="shared" si="1"/>
        <v>163</v>
      </c>
      <c r="H21" s="148" t="s">
        <v>198</v>
      </c>
      <c r="I21" s="43">
        <v>0</v>
      </c>
      <c r="J21" s="149" t="s">
        <v>299</v>
      </c>
      <c r="K21" s="43" t="s">
        <v>294</v>
      </c>
      <c r="L21" s="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5"/>
    </row>
    <row r="22" spans="1:234" s="6" customFormat="1" ht="14.25" customHeight="1" x14ac:dyDescent="0.25">
      <c r="A22" s="143" t="s">
        <v>193</v>
      </c>
      <c r="B22" s="144" t="s">
        <v>126</v>
      </c>
      <c r="C22" s="144" t="s">
        <v>116</v>
      </c>
      <c r="D22" s="145">
        <v>16.149999999999999</v>
      </c>
      <c r="E22" s="146">
        <f t="shared" si="0"/>
        <v>32.299999999999997</v>
      </c>
      <c r="F22" s="147">
        <v>4256</v>
      </c>
      <c r="G22" s="146">
        <f t="shared" si="1"/>
        <v>170.23999999999998</v>
      </c>
      <c r="H22" s="148" t="s">
        <v>198</v>
      </c>
      <c r="I22" s="43">
        <v>0</v>
      </c>
      <c r="J22" s="149" t="s">
        <v>299</v>
      </c>
      <c r="K22" s="43" t="s">
        <v>294</v>
      </c>
      <c r="L22" s="3"/>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5"/>
    </row>
    <row r="23" spans="1:234" s="6" customFormat="1" ht="14.25" customHeight="1" x14ac:dyDescent="0.25">
      <c r="A23" s="143" t="s">
        <v>202</v>
      </c>
      <c r="B23" s="144" t="s">
        <v>129</v>
      </c>
      <c r="C23" s="144" t="s">
        <v>116</v>
      </c>
      <c r="D23" s="145">
        <v>37.44</v>
      </c>
      <c r="E23" s="146">
        <f t="shared" si="0"/>
        <v>74.88</v>
      </c>
      <c r="F23" s="147">
        <v>3455</v>
      </c>
      <c r="G23" s="146">
        <f t="shared" si="1"/>
        <v>138.19999999999999</v>
      </c>
      <c r="H23" s="148" t="s">
        <v>198</v>
      </c>
      <c r="I23" s="43">
        <v>0</v>
      </c>
      <c r="J23" s="149" t="s">
        <v>299</v>
      </c>
      <c r="K23" s="43" t="s">
        <v>294</v>
      </c>
      <c r="L23" s="3"/>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5"/>
    </row>
    <row r="24" spans="1:234" s="6" customFormat="1" ht="14.25" customHeight="1" x14ac:dyDescent="0.25">
      <c r="A24" s="143" t="s">
        <v>194</v>
      </c>
      <c r="B24" s="144" t="s">
        <v>125</v>
      </c>
      <c r="C24" s="144" t="s">
        <v>116</v>
      </c>
      <c r="D24" s="145">
        <v>36.549999999999997</v>
      </c>
      <c r="E24" s="146">
        <f t="shared" si="0"/>
        <v>73.099999999999994</v>
      </c>
      <c r="F24" s="147">
        <v>2594</v>
      </c>
      <c r="G24" s="146">
        <f t="shared" si="1"/>
        <v>103.76</v>
      </c>
      <c r="H24" s="148" t="s">
        <v>198</v>
      </c>
      <c r="I24" s="43">
        <v>0</v>
      </c>
      <c r="J24" s="149" t="s">
        <v>299</v>
      </c>
      <c r="K24" s="43" t="s">
        <v>294</v>
      </c>
      <c r="L24" s="3"/>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5"/>
    </row>
    <row r="25" spans="1:234" s="6" customFormat="1" ht="18" customHeight="1" x14ac:dyDescent="0.25">
      <c r="A25" s="133" t="s">
        <v>250</v>
      </c>
      <c r="B25" s="134" t="s">
        <v>251</v>
      </c>
      <c r="C25" s="144"/>
      <c r="D25" s="152">
        <f>SUM(D26:D27)</f>
        <v>102.28</v>
      </c>
      <c r="E25" s="152"/>
      <c r="F25" s="153">
        <f>SUM(F26:F27)</f>
        <v>17885</v>
      </c>
      <c r="G25" s="146"/>
      <c r="H25" s="148"/>
      <c r="I25" s="43"/>
      <c r="J25" s="142"/>
      <c r="K25" s="154" t="s">
        <v>296</v>
      </c>
      <c r="L25" s="3"/>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5"/>
    </row>
    <row r="26" spans="1:234" s="9" customFormat="1" ht="14.25" customHeight="1" x14ac:dyDescent="0.25">
      <c r="A26" s="143" t="s">
        <v>174</v>
      </c>
      <c r="B26" s="144" t="s">
        <v>117</v>
      </c>
      <c r="C26" s="144" t="s">
        <v>116</v>
      </c>
      <c r="D26" s="145">
        <v>20.22</v>
      </c>
      <c r="E26" s="146">
        <f>D26/14*100</f>
        <v>144.42857142857142</v>
      </c>
      <c r="F26" s="147">
        <v>10525</v>
      </c>
      <c r="G26" s="146">
        <f>F26/4000*100</f>
        <v>263.125</v>
      </c>
      <c r="H26" s="148" t="s">
        <v>198</v>
      </c>
      <c r="I26" s="43">
        <v>0</v>
      </c>
      <c r="J26" s="149" t="s">
        <v>299</v>
      </c>
      <c r="K26" s="43" t="s">
        <v>294</v>
      </c>
      <c r="L26" s="18"/>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8"/>
    </row>
    <row r="27" spans="1:234" s="9" customFormat="1" ht="16.5" customHeight="1" x14ac:dyDescent="0.25">
      <c r="A27" s="143" t="s">
        <v>175</v>
      </c>
      <c r="B27" s="144" t="s">
        <v>118</v>
      </c>
      <c r="C27" s="144" t="s">
        <v>116</v>
      </c>
      <c r="D27" s="145">
        <v>82.06</v>
      </c>
      <c r="E27" s="146">
        <f>D27/14*100</f>
        <v>586.14285714285711</v>
      </c>
      <c r="F27" s="147">
        <v>7360</v>
      </c>
      <c r="G27" s="146">
        <f>F27/4000*100</f>
        <v>184</v>
      </c>
      <c r="H27" s="148" t="s">
        <v>198</v>
      </c>
      <c r="I27" s="43">
        <v>0</v>
      </c>
      <c r="J27" s="149" t="s">
        <v>299</v>
      </c>
      <c r="K27" s="43" t="s">
        <v>294</v>
      </c>
      <c r="L27" s="18"/>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8"/>
    </row>
    <row r="28" spans="1:234" s="6" customFormat="1" ht="22.5" customHeight="1" x14ac:dyDescent="0.25">
      <c r="A28" s="155" t="s">
        <v>172</v>
      </c>
      <c r="B28" s="156" t="s">
        <v>96</v>
      </c>
      <c r="C28" s="140"/>
      <c r="D28" s="136">
        <f>SUM(D29,D47,D50)</f>
        <v>856.90000000000009</v>
      </c>
      <c r="E28" s="136"/>
      <c r="F28" s="137">
        <f>SUM(F29,F47,F50)</f>
        <v>127972</v>
      </c>
      <c r="G28" s="138"/>
      <c r="H28" s="140">
        <v>19</v>
      </c>
      <c r="I28" s="140">
        <v>0</v>
      </c>
      <c r="J28" s="142"/>
      <c r="K28" s="139">
        <v>19</v>
      </c>
      <c r="L28" s="3"/>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5"/>
    </row>
    <row r="29" spans="1:234" s="6" customFormat="1" ht="18" customHeight="1" x14ac:dyDescent="0.25">
      <c r="A29" s="133" t="s">
        <v>249</v>
      </c>
      <c r="B29" s="134" t="s">
        <v>247</v>
      </c>
      <c r="C29" s="140"/>
      <c r="D29" s="136">
        <f>SUM(D30:D46)</f>
        <v>606.19000000000005</v>
      </c>
      <c r="E29" s="138"/>
      <c r="F29" s="137">
        <f>SUM(F30:F46)</f>
        <v>112769</v>
      </c>
      <c r="G29" s="138"/>
      <c r="H29" s="140"/>
      <c r="I29" s="43"/>
      <c r="J29" s="142"/>
      <c r="K29" s="139">
        <v>17</v>
      </c>
      <c r="L29" s="3"/>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5"/>
    </row>
    <row r="30" spans="1:234" s="6" customFormat="1" ht="14.25" customHeight="1" x14ac:dyDescent="0.25">
      <c r="A30" s="157">
        <v>1</v>
      </c>
      <c r="B30" s="144" t="s">
        <v>104</v>
      </c>
      <c r="C30" s="144" t="s">
        <v>96</v>
      </c>
      <c r="D30" s="145">
        <v>13.58</v>
      </c>
      <c r="E30" s="146">
        <f t="shared" ref="E30:E46" si="2">D30/50*100</f>
        <v>27.16</v>
      </c>
      <c r="F30" s="158">
        <v>2644</v>
      </c>
      <c r="G30" s="159">
        <f t="shared" ref="G30:G46" si="3">F30/2500*100</f>
        <v>105.76</v>
      </c>
      <c r="H30" s="160" t="s">
        <v>198</v>
      </c>
      <c r="I30" s="43">
        <v>0</v>
      </c>
      <c r="J30" s="149" t="s">
        <v>299</v>
      </c>
      <c r="K30" s="161" t="s">
        <v>294</v>
      </c>
      <c r="L30" s="3"/>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5"/>
    </row>
    <row r="31" spans="1:234" s="17" customFormat="1" ht="14.25" customHeight="1" x14ac:dyDescent="0.25">
      <c r="A31" s="157">
        <v>2</v>
      </c>
      <c r="B31" s="144" t="s">
        <v>108</v>
      </c>
      <c r="C31" s="144" t="s">
        <v>96</v>
      </c>
      <c r="D31" s="145">
        <v>25.47</v>
      </c>
      <c r="E31" s="146">
        <f>D31/50*100</f>
        <v>50.94</v>
      </c>
      <c r="F31" s="158">
        <v>5128</v>
      </c>
      <c r="G31" s="159">
        <f>F31/2500*100</f>
        <v>205.12</v>
      </c>
      <c r="H31" s="160" t="s">
        <v>198</v>
      </c>
      <c r="I31" s="43">
        <v>0</v>
      </c>
      <c r="J31" s="149" t="s">
        <v>299</v>
      </c>
      <c r="K31" s="161" t="s">
        <v>294</v>
      </c>
      <c r="L31" s="14"/>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6"/>
    </row>
    <row r="32" spans="1:234" s="6" customFormat="1" ht="14.25" customHeight="1" x14ac:dyDescent="0.25">
      <c r="A32" s="157">
        <v>3</v>
      </c>
      <c r="B32" s="144" t="s">
        <v>111</v>
      </c>
      <c r="C32" s="144" t="s">
        <v>96</v>
      </c>
      <c r="D32" s="145">
        <v>21.38</v>
      </c>
      <c r="E32" s="146">
        <f t="shared" si="2"/>
        <v>42.76</v>
      </c>
      <c r="F32" s="158">
        <v>7656</v>
      </c>
      <c r="G32" s="159">
        <f t="shared" si="3"/>
        <v>306.23999999999995</v>
      </c>
      <c r="H32" s="160" t="s">
        <v>198</v>
      </c>
      <c r="I32" s="43">
        <v>0</v>
      </c>
      <c r="J32" s="149" t="s">
        <v>299</v>
      </c>
      <c r="K32" s="161" t="s">
        <v>294</v>
      </c>
      <c r="L32" s="3"/>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5"/>
    </row>
    <row r="33" spans="1:234" s="6" customFormat="1" ht="14.25" customHeight="1" x14ac:dyDescent="0.25">
      <c r="A33" s="157">
        <v>4</v>
      </c>
      <c r="B33" s="144" t="s">
        <v>102</v>
      </c>
      <c r="C33" s="144" t="s">
        <v>96</v>
      </c>
      <c r="D33" s="145">
        <v>17</v>
      </c>
      <c r="E33" s="146">
        <f t="shared" si="2"/>
        <v>34</v>
      </c>
      <c r="F33" s="158">
        <v>10684</v>
      </c>
      <c r="G33" s="159">
        <f t="shared" si="3"/>
        <v>427.36</v>
      </c>
      <c r="H33" s="160" t="s">
        <v>198</v>
      </c>
      <c r="I33" s="43">
        <v>0</v>
      </c>
      <c r="J33" s="149" t="s">
        <v>299</v>
      </c>
      <c r="K33" s="161" t="s">
        <v>294</v>
      </c>
      <c r="L33" s="3"/>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5"/>
    </row>
    <row r="34" spans="1:234" s="17" customFormat="1" ht="14.25" customHeight="1" x14ac:dyDescent="0.25">
      <c r="A34" s="157">
        <v>5</v>
      </c>
      <c r="B34" s="144" t="s">
        <v>101</v>
      </c>
      <c r="C34" s="144" t="s">
        <v>96</v>
      </c>
      <c r="D34" s="145">
        <v>18.27</v>
      </c>
      <c r="E34" s="146">
        <f t="shared" si="2"/>
        <v>36.54</v>
      </c>
      <c r="F34" s="158">
        <v>6727</v>
      </c>
      <c r="G34" s="159">
        <f t="shared" si="3"/>
        <v>269.08</v>
      </c>
      <c r="H34" s="160" t="s">
        <v>198</v>
      </c>
      <c r="I34" s="43">
        <v>0</v>
      </c>
      <c r="J34" s="149" t="s">
        <v>299</v>
      </c>
      <c r="K34" s="161" t="s">
        <v>294</v>
      </c>
      <c r="L34" s="14"/>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6"/>
    </row>
    <row r="35" spans="1:234" s="17" customFormat="1" ht="14.25" customHeight="1" x14ac:dyDescent="0.25">
      <c r="A35" s="157">
        <v>6</v>
      </c>
      <c r="B35" s="144" t="s">
        <v>114</v>
      </c>
      <c r="C35" s="144" t="s">
        <v>96</v>
      </c>
      <c r="D35" s="145">
        <v>18.77</v>
      </c>
      <c r="E35" s="146">
        <f t="shared" si="2"/>
        <v>37.54</v>
      </c>
      <c r="F35" s="158">
        <v>11523</v>
      </c>
      <c r="G35" s="159">
        <f t="shared" si="3"/>
        <v>460.92</v>
      </c>
      <c r="H35" s="160" t="s">
        <v>198</v>
      </c>
      <c r="I35" s="43">
        <v>0</v>
      </c>
      <c r="J35" s="149" t="s">
        <v>299</v>
      </c>
      <c r="K35" s="161" t="s">
        <v>294</v>
      </c>
      <c r="L35" s="14"/>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6"/>
    </row>
    <row r="36" spans="1:234" s="17" customFormat="1" ht="14.25" customHeight="1" x14ac:dyDescent="0.25">
      <c r="A36" s="157">
        <v>7</v>
      </c>
      <c r="B36" s="144" t="s">
        <v>100</v>
      </c>
      <c r="C36" s="144" t="s">
        <v>96</v>
      </c>
      <c r="D36" s="145">
        <v>47.3</v>
      </c>
      <c r="E36" s="146">
        <f t="shared" si="2"/>
        <v>94.6</v>
      </c>
      <c r="F36" s="158">
        <v>5409</v>
      </c>
      <c r="G36" s="159">
        <f t="shared" si="3"/>
        <v>216.36</v>
      </c>
      <c r="H36" s="160" t="s">
        <v>198</v>
      </c>
      <c r="I36" s="43">
        <v>0</v>
      </c>
      <c r="J36" s="149" t="s">
        <v>299</v>
      </c>
      <c r="K36" s="161" t="s">
        <v>294</v>
      </c>
      <c r="L36" s="14"/>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6"/>
    </row>
    <row r="37" spans="1:234" s="17" customFormat="1" ht="14.25" customHeight="1" x14ac:dyDescent="0.25">
      <c r="A37" s="157">
        <v>8</v>
      </c>
      <c r="B37" s="144" t="s">
        <v>112</v>
      </c>
      <c r="C37" s="144" t="s">
        <v>96</v>
      </c>
      <c r="D37" s="145">
        <v>55.63</v>
      </c>
      <c r="E37" s="146">
        <f t="shared" si="2"/>
        <v>111.26</v>
      </c>
      <c r="F37" s="158">
        <v>9271</v>
      </c>
      <c r="G37" s="159">
        <f t="shared" si="3"/>
        <v>370.84000000000003</v>
      </c>
      <c r="H37" s="160" t="s">
        <v>198</v>
      </c>
      <c r="I37" s="43">
        <v>0</v>
      </c>
      <c r="J37" s="149" t="s">
        <v>299</v>
      </c>
      <c r="K37" s="161" t="s">
        <v>294</v>
      </c>
      <c r="L37" s="14"/>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6"/>
    </row>
    <row r="38" spans="1:234" s="17" customFormat="1" ht="14.25" customHeight="1" x14ac:dyDescent="0.25">
      <c r="A38" s="157">
        <v>9</v>
      </c>
      <c r="B38" s="144" t="s">
        <v>110</v>
      </c>
      <c r="C38" s="144" t="s">
        <v>96</v>
      </c>
      <c r="D38" s="145">
        <v>58.34</v>
      </c>
      <c r="E38" s="146">
        <f t="shared" ref="E38:E45" si="4">D38/50*100</f>
        <v>116.68</v>
      </c>
      <c r="F38" s="158">
        <v>4524</v>
      </c>
      <c r="G38" s="159">
        <f t="shared" ref="G38:G45" si="5">F38/2500*100</f>
        <v>180.96</v>
      </c>
      <c r="H38" s="160" t="s">
        <v>198</v>
      </c>
      <c r="I38" s="43">
        <v>0</v>
      </c>
      <c r="J38" s="149" t="s">
        <v>299</v>
      </c>
      <c r="K38" s="161" t="s">
        <v>294</v>
      </c>
      <c r="L38" s="14"/>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6"/>
    </row>
    <row r="39" spans="1:234" s="17" customFormat="1" ht="14.25" customHeight="1" x14ac:dyDescent="0.25">
      <c r="A39" s="157">
        <v>10</v>
      </c>
      <c r="B39" s="144" t="s">
        <v>103</v>
      </c>
      <c r="C39" s="144" t="s">
        <v>96</v>
      </c>
      <c r="D39" s="145">
        <v>44.55</v>
      </c>
      <c r="E39" s="146">
        <f t="shared" si="4"/>
        <v>89.1</v>
      </c>
      <c r="F39" s="158">
        <v>5067</v>
      </c>
      <c r="G39" s="159">
        <f t="shared" si="5"/>
        <v>202.68</v>
      </c>
      <c r="H39" s="160" t="s">
        <v>198</v>
      </c>
      <c r="I39" s="43">
        <v>0</v>
      </c>
      <c r="J39" s="149" t="s">
        <v>299</v>
      </c>
      <c r="K39" s="161" t="s">
        <v>294</v>
      </c>
      <c r="L39" s="14"/>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6"/>
    </row>
    <row r="40" spans="1:234" s="17" customFormat="1" ht="14.25" customHeight="1" x14ac:dyDescent="0.25">
      <c r="A40" s="157">
        <v>11</v>
      </c>
      <c r="B40" s="144" t="s">
        <v>115</v>
      </c>
      <c r="C40" s="144" t="s">
        <v>96</v>
      </c>
      <c r="D40" s="145">
        <v>53.98</v>
      </c>
      <c r="E40" s="146">
        <f t="shared" si="4"/>
        <v>107.96</v>
      </c>
      <c r="F40" s="158">
        <v>9352</v>
      </c>
      <c r="G40" s="159">
        <f t="shared" si="5"/>
        <v>374.08000000000004</v>
      </c>
      <c r="H40" s="160" t="s">
        <v>198</v>
      </c>
      <c r="I40" s="43">
        <v>0</v>
      </c>
      <c r="J40" s="149" t="s">
        <v>299</v>
      </c>
      <c r="K40" s="161" t="s">
        <v>294</v>
      </c>
      <c r="L40" s="14"/>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6"/>
    </row>
    <row r="41" spans="1:234" s="17" customFormat="1" ht="14.25" customHeight="1" x14ac:dyDescent="0.25">
      <c r="A41" s="157">
        <v>12</v>
      </c>
      <c r="B41" s="144" t="s">
        <v>99</v>
      </c>
      <c r="C41" s="144" t="s">
        <v>96</v>
      </c>
      <c r="D41" s="145">
        <v>41.39</v>
      </c>
      <c r="E41" s="146">
        <f t="shared" si="4"/>
        <v>82.78</v>
      </c>
      <c r="F41" s="158">
        <v>5471</v>
      </c>
      <c r="G41" s="159">
        <f t="shared" si="5"/>
        <v>218.84</v>
      </c>
      <c r="H41" s="160" t="s">
        <v>198</v>
      </c>
      <c r="I41" s="43">
        <v>0</v>
      </c>
      <c r="J41" s="149" t="s">
        <v>299</v>
      </c>
      <c r="K41" s="161" t="s">
        <v>294</v>
      </c>
      <c r="L41" s="14"/>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6"/>
    </row>
    <row r="42" spans="1:234" s="17" customFormat="1" ht="12.75" customHeight="1" x14ac:dyDescent="0.25">
      <c r="A42" s="157">
        <v>13</v>
      </c>
      <c r="B42" s="144" t="s">
        <v>98</v>
      </c>
      <c r="C42" s="144" t="s">
        <v>96</v>
      </c>
      <c r="D42" s="145">
        <v>32.65</v>
      </c>
      <c r="E42" s="146">
        <f t="shared" si="4"/>
        <v>65.3</v>
      </c>
      <c r="F42" s="158">
        <v>9901</v>
      </c>
      <c r="G42" s="159">
        <f t="shared" si="5"/>
        <v>396.03999999999996</v>
      </c>
      <c r="H42" s="160" t="s">
        <v>198</v>
      </c>
      <c r="I42" s="43">
        <v>0</v>
      </c>
      <c r="J42" s="149" t="s">
        <v>299</v>
      </c>
      <c r="K42" s="161" t="s">
        <v>294</v>
      </c>
      <c r="L42" s="14"/>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6"/>
    </row>
    <row r="43" spans="1:234" s="17" customFormat="1" ht="14.25" customHeight="1" x14ac:dyDescent="0.25">
      <c r="A43" s="157">
        <v>14</v>
      </c>
      <c r="B43" s="144" t="s">
        <v>107</v>
      </c>
      <c r="C43" s="144" t="s">
        <v>96</v>
      </c>
      <c r="D43" s="145">
        <v>36.799999999999997</v>
      </c>
      <c r="E43" s="146">
        <f t="shared" si="4"/>
        <v>73.599999999999994</v>
      </c>
      <c r="F43" s="158">
        <v>6211</v>
      </c>
      <c r="G43" s="159">
        <f t="shared" si="5"/>
        <v>248.44</v>
      </c>
      <c r="H43" s="160" t="s">
        <v>198</v>
      </c>
      <c r="I43" s="43">
        <v>0</v>
      </c>
      <c r="J43" s="149" t="s">
        <v>299</v>
      </c>
      <c r="K43" s="161" t="s">
        <v>294</v>
      </c>
      <c r="L43" s="14"/>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6"/>
    </row>
    <row r="44" spans="1:234" s="17" customFormat="1" ht="14.25" customHeight="1" x14ac:dyDescent="0.25">
      <c r="A44" s="157">
        <v>15</v>
      </c>
      <c r="B44" s="144" t="s">
        <v>109</v>
      </c>
      <c r="C44" s="144" t="s">
        <v>96</v>
      </c>
      <c r="D44" s="145">
        <v>35.32</v>
      </c>
      <c r="E44" s="146">
        <f t="shared" si="4"/>
        <v>70.64</v>
      </c>
      <c r="F44" s="158">
        <v>3284</v>
      </c>
      <c r="G44" s="159">
        <f t="shared" si="5"/>
        <v>131.36000000000001</v>
      </c>
      <c r="H44" s="160" t="s">
        <v>198</v>
      </c>
      <c r="I44" s="43">
        <v>0</v>
      </c>
      <c r="J44" s="149" t="s">
        <v>299</v>
      </c>
      <c r="K44" s="161" t="s">
        <v>294</v>
      </c>
      <c r="L44" s="14"/>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6"/>
    </row>
    <row r="45" spans="1:234" s="17" customFormat="1" ht="14.25" customHeight="1" x14ac:dyDescent="0.25">
      <c r="A45" s="157">
        <v>16</v>
      </c>
      <c r="B45" s="144" t="s">
        <v>106</v>
      </c>
      <c r="C45" s="144" t="s">
        <v>96</v>
      </c>
      <c r="D45" s="145">
        <v>48.63</v>
      </c>
      <c r="E45" s="146">
        <f t="shared" si="4"/>
        <v>97.26</v>
      </c>
      <c r="F45" s="158">
        <v>3068</v>
      </c>
      <c r="G45" s="159">
        <f t="shared" si="5"/>
        <v>122.72000000000001</v>
      </c>
      <c r="H45" s="160" t="s">
        <v>198</v>
      </c>
      <c r="I45" s="43">
        <v>0</v>
      </c>
      <c r="J45" s="149" t="s">
        <v>299</v>
      </c>
      <c r="K45" s="161" t="s">
        <v>294</v>
      </c>
      <c r="L45" s="14"/>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6"/>
    </row>
    <row r="46" spans="1:234" s="17" customFormat="1" ht="14.25" customHeight="1" x14ac:dyDescent="0.25">
      <c r="A46" s="157">
        <v>17</v>
      </c>
      <c r="B46" s="144" t="s">
        <v>113</v>
      </c>
      <c r="C46" s="144" t="s">
        <v>96</v>
      </c>
      <c r="D46" s="145">
        <v>37.130000000000003</v>
      </c>
      <c r="E46" s="146">
        <f t="shared" si="2"/>
        <v>74.260000000000005</v>
      </c>
      <c r="F46" s="158">
        <v>6849</v>
      </c>
      <c r="G46" s="159">
        <f t="shared" si="3"/>
        <v>273.95999999999998</v>
      </c>
      <c r="H46" s="160" t="s">
        <v>198</v>
      </c>
      <c r="I46" s="43">
        <v>0</v>
      </c>
      <c r="J46" s="149" t="s">
        <v>299</v>
      </c>
      <c r="K46" s="161" t="s">
        <v>294</v>
      </c>
      <c r="L46" s="14"/>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6"/>
    </row>
    <row r="47" spans="1:234" s="6" customFormat="1" ht="18" customHeight="1" x14ac:dyDescent="0.25">
      <c r="A47" s="133" t="s">
        <v>250</v>
      </c>
      <c r="B47" s="134" t="s">
        <v>251</v>
      </c>
      <c r="C47" s="144"/>
      <c r="D47" s="152">
        <f>SUM(D48:D49)</f>
        <v>25.939999999999998</v>
      </c>
      <c r="E47" s="152"/>
      <c r="F47" s="153">
        <f>SUM(F48:F49)</f>
        <v>15203</v>
      </c>
      <c r="G47" s="159"/>
      <c r="H47" s="160"/>
      <c r="I47" s="43"/>
      <c r="J47" s="142"/>
      <c r="K47" s="154" t="s">
        <v>296</v>
      </c>
      <c r="L47" s="3"/>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5"/>
    </row>
    <row r="48" spans="1:234" s="6" customFormat="1" ht="16.5" customHeight="1" x14ac:dyDescent="0.25">
      <c r="A48" s="157">
        <v>1</v>
      </c>
      <c r="B48" s="144" t="s">
        <v>97</v>
      </c>
      <c r="C48" s="144" t="s">
        <v>96</v>
      </c>
      <c r="D48" s="145">
        <v>18.649999999999999</v>
      </c>
      <c r="E48" s="146">
        <f>D48/14*100</f>
        <v>133.21428571428569</v>
      </c>
      <c r="F48" s="158">
        <v>9426</v>
      </c>
      <c r="G48" s="159">
        <f>F48/4000*100</f>
        <v>235.65</v>
      </c>
      <c r="H48" s="162" t="s">
        <v>198</v>
      </c>
      <c r="I48" s="43">
        <v>0</v>
      </c>
      <c r="J48" s="149" t="s">
        <v>299</v>
      </c>
      <c r="K48" s="161" t="s">
        <v>294</v>
      </c>
      <c r="L48" s="3"/>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5"/>
    </row>
    <row r="49" spans="1:234" s="6" customFormat="1" ht="17.25" customHeight="1" x14ac:dyDescent="0.25">
      <c r="A49" s="157">
        <v>2</v>
      </c>
      <c r="B49" s="144" t="s">
        <v>105</v>
      </c>
      <c r="C49" s="144" t="s">
        <v>96</v>
      </c>
      <c r="D49" s="145">
        <v>7.29</v>
      </c>
      <c r="E49" s="146">
        <f>D49/14*100</f>
        <v>52.071428571428569</v>
      </c>
      <c r="F49" s="158">
        <v>5777</v>
      </c>
      <c r="G49" s="159">
        <f>F49/4000*100</f>
        <v>144.42500000000001</v>
      </c>
      <c r="H49" s="160" t="s">
        <v>198</v>
      </c>
      <c r="I49" s="43">
        <v>0</v>
      </c>
      <c r="J49" s="149" t="s">
        <v>299</v>
      </c>
      <c r="K49" s="161" t="s">
        <v>294</v>
      </c>
      <c r="L49" s="3"/>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5"/>
    </row>
    <row r="50" spans="1:234" s="17" customFormat="1" ht="16.5" customHeight="1" x14ac:dyDescent="0.25">
      <c r="A50" s="143"/>
      <c r="B50" s="144" t="s">
        <v>404</v>
      </c>
      <c r="C50" s="144"/>
      <c r="D50" s="145">
        <v>224.77</v>
      </c>
      <c r="E50" s="146"/>
      <c r="F50" s="158"/>
      <c r="G50" s="159"/>
      <c r="H50" s="163"/>
      <c r="I50" s="43"/>
      <c r="J50" s="149"/>
      <c r="K50" s="161"/>
      <c r="L50" s="14"/>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6"/>
    </row>
    <row r="51" spans="1:234" s="9" customFormat="1" ht="18" customHeight="1" x14ac:dyDescent="0.25">
      <c r="A51" s="133" t="s">
        <v>173</v>
      </c>
      <c r="B51" s="134" t="s">
        <v>84</v>
      </c>
      <c r="C51" s="135"/>
      <c r="D51" s="136">
        <f>SUM(D52,D58)</f>
        <v>251.55</v>
      </c>
      <c r="E51" s="136"/>
      <c r="F51" s="137">
        <f>SUM(F52,F58)</f>
        <v>128878</v>
      </c>
      <c r="G51" s="138"/>
      <c r="H51" s="139">
        <v>7</v>
      </c>
      <c r="I51" s="140">
        <v>0</v>
      </c>
      <c r="J51" s="142"/>
      <c r="K51" s="139">
        <v>10</v>
      </c>
      <c r="L51" s="18"/>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8"/>
    </row>
    <row r="52" spans="1:234" s="9" customFormat="1" ht="18" customHeight="1" x14ac:dyDescent="0.25">
      <c r="A52" s="133" t="s">
        <v>249</v>
      </c>
      <c r="B52" s="134" t="s">
        <v>247</v>
      </c>
      <c r="C52" s="135"/>
      <c r="D52" s="136">
        <f>SUM(D53:D57)</f>
        <v>173.72</v>
      </c>
      <c r="E52" s="136"/>
      <c r="F52" s="137">
        <f>SUM(F53:F57)</f>
        <v>56678</v>
      </c>
      <c r="G52" s="138"/>
      <c r="H52" s="139"/>
      <c r="I52" s="43"/>
      <c r="J52" s="142"/>
      <c r="K52" s="139">
        <v>5</v>
      </c>
      <c r="L52" s="18"/>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8"/>
    </row>
    <row r="53" spans="1:234" s="17" customFormat="1" ht="14.25" customHeight="1" x14ac:dyDescent="0.25">
      <c r="A53" s="143" t="s">
        <v>174</v>
      </c>
      <c r="B53" s="144" t="s">
        <v>91</v>
      </c>
      <c r="C53" s="144" t="s">
        <v>86</v>
      </c>
      <c r="D53" s="145">
        <v>30.06</v>
      </c>
      <c r="E53" s="146">
        <f>D53/50*100</f>
        <v>60.12</v>
      </c>
      <c r="F53" s="147">
        <v>10140</v>
      </c>
      <c r="G53" s="146">
        <f>F53/2500*100</f>
        <v>405.6</v>
      </c>
      <c r="H53" s="148" t="s">
        <v>198</v>
      </c>
      <c r="I53" s="43">
        <v>0</v>
      </c>
      <c r="J53" s="149" t="s">
        <v>299</v>
      </c>
      <c r="K53" s="43" t="s">
        <v>294</v>
      </c>
      <c r="L53" s="14"/>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6"/>
    </row>
    <row r="54" spans="1:234" s="6" customFormat="1" ht="14.25" customHeight="1" x14ac:dyDescent="0.25">
      <c r="A54" s="143" t="s">
        <v>175</v>
      </c>
      <c r="B54" s="144" t="s">
        <v>88</v>
      </c>
      <c r="C54" s="144" t="s">
        <v>86</v>
      </c>
      <c r="D54" s="145">
        <v>56.86</v>
      </c>
      <c r="E54" s="146">
        <f>D54/50*100</f>
        <v>113.72</v>
      </c>
      <c r="F54" s="147">
        <v>8064</v>
      </c>
      <c r="G54" s="146">
        <f>F54/2500*100</f>
        <v>322.56</v>
      </c>
      <c r="H54" s="148" t="s">
        <v>198</v>
      </c>
      <c r="I54" s="43">
        <v>0</v>
      </c>
      <c r="J54" s="149" t="s">
        <v>299</v>
      </c>
      <c r="K54" s="43" t="s">
        <v>294</v>
      </c>
      <c r="L54" s="3"/>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5"/>
    </row>
    <row r="55" spans="1:234" s="6" customFormat="1" ht="14.25" customHeight="1" x14ac:dyDescent="0.25">
      <c r="A55" s="143" t="s">
        <v>176</v>
      </c>
      <c r="B55" s="144" t="s">
        <v>89</v>
      </c>
      <c r="C55" s="144" t="s">
        <v>86</v>
      </c>
      <c r="D55" s="145">
        <v>28.71</v>
      </c>
      <c r="E55" s="146">
        <f>D55/50*100</f>
        <v>57.42</v>
      </c>
      <c r="F55" s="147">
        <v>10923</v>
      </c>
      <c r="G55" s="146">
        <f>F55/2500*100</f>
        <v>436.92</v>
      </c>
      <c r="H55" s="148" t="s">
        <v>198</v>
      </c>
      <c r="I55" s="43">
        <v>0</v>
      </c>
      <c r="J55" s="149" t="s">
        <v>299</v>
      </c>
      <c r="K55" s="43" t="s">
        <v>294</v>
      </c>
      <c r="L55" s="3"/>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5"/>
    </row>
    <row r="56" spans="1:234" s="17" customFormat="1" ht="14.25" customHeight="1" x14ac:dyDescent="0.25">
      <c r="A56" s="143" t="s">
        <v>177</v>
      </c>
      <c r="B56" s="144" t="s">
        <v>93</v>
      </c>
      <c r="C56" s="144" t="s">
        <v>86</v>
      </c>
      <c r="D56" s="145">
        <v>40.74</v>
      </c>
      <c r="E56" s="146">
        <f>D56/50*100</f>
        <v>81.48</v>
      </c>
      <c r="F56" s="147">
        <v>20260</v>
      </c>
      <c r="G56" s="146">
        <f>F56/2500*100</f>
        <v>810.39999999999986</v>
      </c>
      <c r="H56" s="148" t="s">
        <v>198</v>
      </c>
      <c r="I56" s="43">
        <v>0</v>
      </c>
      <c r="J56" s="149" t="s">
        <v>299</v>
      </c>
      <c r="K56" s="43" t="s">
        <v>294</v>
      </c>
      <c r="L56" s="14"/>
      <c r="M56" s="15"/>
      <c r="N56" s="28"/>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6"/>
    </row>
    <row r="57" spans="1:234" s="17" customFormat="1" ht="14.25" customHeight="1" x14ac:dyDescent="0.25">
      <c r="A57" s="143" t="s">
        <v>178</v>
      </c>
      <c r="B57" s="144" t="s">
        <v>90</v>
      </c>
      <c r="C57" s="144" t="s">
        <v>86</v>
      </c>
      <c r="D57" s="145">
        <v>17.350000000000001</v>
      </c>
      <c r="E57" s="146">
        <f>D57/30*100</f>
        <v>57.833333333333336</v>
      </c>
      <c r="F57" s="147">
        <v>7291</v>
      </c>
      <c r="G57" s="146">
        <f>F57/8000*100</f>
        <v>91.137500000000003</v>
      </c>
      <c r="H57" s="164" t="s">
        <v>170</v>
      </c>
      <c r="I57" s="43">
        <v>0</v>
      </c>
      <c r="J57" s="150"/>
      <c r="K57" s="43" t="s">
        <v>294</v>
      </c>
      <c r="L57" s="14"/>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6"/>
    </row>
    <row r="58" spans="1:234" s="9" customFormat="1" ht="16.5" customHeight="1" x14ac:dyDescent="0.25">
      <c r="A58" s="133" t="s">
        <v>250</v>
      </c>
      <c r="B58" s="134" t="s">
        <v>248</v>
      </c>
      <c r="C58" s="144"/>
      <c r="D58" s="152">
        <f>SUM(D59:D63)</f>
        <v>77.83</v>
      </c>
      <c r="E58" s="152"/>
      <c r="F58" s="153">
        <f>SUM(F59:F63)</f>
        <v>72200</v>
      </c>
      <c r="G58" s="146"/>
      <c r="H58" s="148"/>
      <c r="I58" s="43"/>
      <c r="J58" s="142"/>
      <c r="K58" s="139">
        <v>5</v>
      </c>
      <c r="L58" s="18"/>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8"/>
    </row>
    <row r="59" spans="1:234" s="6" customFormat="1" ht="14.25" customHeight="1" x14ac:dyDescent="0.25">
      <c r="A59" s="143" t="s">
        <v>174</v>
      </c>
      <c r="B59" s="144" t="s">
        <v>85</v>
      </c>
      <c r="C59" s="144" t="s">
        <v>86</v>
      </c>
      <c r="D59" s="145">
        <v>12.84</v>
      </c>
      <c r="E59" s="146">
        <f>D59/5.5*100</f>
        <v>233.45454545454544</v>
      </c>
      <c r="F59" s="147">
        <v>17190</v>
      </c>
      <c r="G59" s="146">
        <f>F59/5000*100</f>
        <v>343.8</v>
      </c>
      <c r="H59" s="164" t="s">
        <v>170</v>
      </c>
      <c r="I59" s="43">
        <v>0</v>
      </c>
      <c r="J59" s="150"/>
      <c r="K59" s="43" t="s">
        <v>294</v>
      </c>
      <c r="L59" s="3"/>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5"/>
    </row>
    <row r="60" spans="1:234" s="6" customFormat="1" ht="14.25" customHeight="1" x14ac:dyDescent="0.25">
      <c r="A60" s="143" t="s">
        <v>175</v>
      </c>
      <c r="B60" s="144" t="s">
        <v>87</v>
      </c>
      <c r="C60" s="144" t="s">
        <v>86</v>
      </c>
      <c r="D60" s="145">
        <v>14.5</v>
      </c>
      <c r="E60" s="146">
        <f>D60/5.5*100</f>
        <v>263.63636363636363</v>
      </c>
      <c r="F60" s="147">
        <v>12152</v>
      </c>
      <c r="G60" s="146">
        <f>F60/2500*100</f>
        <v>486.08000000000004</v>
      </c>
      <c r="H60" s="148" t="s">
        <v>198</v>
      </c>
      <c r="I60" s="43">
        <v>0</v>
      </c>
      <c r="J60" s="149" t="s">
        <v>299</v>
      </c>
      <c r="K60" s="43" t="s">
        <v>294</v>
      </c>
      <c r="L60" s="3"/>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5"/>
    </row>
    <row r="61" spans="1:234" s="6" customFormat="1" ht="14.25" customHeight="1" x14ac:dyDescent="0.25">
      <c r="A61" s="143" t="s">
        <v>176</v>
      </c>
      <c r="B61" s="144" t="s">
        <v>94</v>
      </c>
      <c r="C61" s="144" t="s">
        <v>86</v>
      </c>
      <c r="D61" s="145">
        <v>17.09</v>
      </c>
      <c r="E61" s="146">
        <f>D61/5.5*100</f>
        <v>310.72727272727275</v>
      </c>
      <c r="F61" s="147">
        <v>17452</v>
      </c>
      <c r="G61" s="146">
        <f>F61/2500*100</f>
        <v>698.08</v>
      </c>
      <c r="H61" s="148" t="s">
        <v>198</v>
      </c>
      <c r="I61" s="43">
        <v>0</v>
      </c>
      <c r="J61" s="149" t="s">
        <v>299</v>
      </c>
      <c r="K61" s="43" t="s">
        <v>294</v>
      </c>
      <c r="L61" s="3"/>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5"/>
    </row>
    <row r="62" spans="1:234" s="6" customFormat="1" ht="14.25" customHeight="1" x14ac:dyDescent="0.25">
      <c r="A62" s="143" t="s">
        <v>177</v>
      </c>
      <c r="B62" s="144" t="s">
        <v>95</v>
      </c>
      <c r="C62" s="144" t="s">
        <v>86</v>
      </c>
      <c r="D62" s="145">
        <v>12.75</v>
      </c>
      <c r="E62" s="146">
        <f>D62/5.5*100</f>
        <v>231.81818181818184</v>
      </c>
      <c r="F62" s="147">
        <v>11615</v>
      </c>
      <c r="G62" s="146">
        <f>F62/2500*100</f>
        <v>464.59999999999997</v>
      </c>
      <c r="H62" s="148" t="s">
        <v>198</v>
      </c>
      <c r="I62" s="43">
        <v>0</v>
      </c>
      <c r="J62" s="149" t="s">
        <v>299</v>
      </c>
      <c r="K62" s="43" t="s">
        <v>294</v>
      </c>
      <c r="L62" s="3"/>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5"/>
    </row>
    <row r="63" spans="1:234" s="17" customFormat="1" ht="14.25" customHeight="1" x14ac:dyDescent="0.25">
      <c r="A63" s="143" t="s">
        <v>178</v>
      </c>
      <c r="B63" s="144" t="s">
        <v>92</v>
      </c>
      <c r="C63" s="144" t="s">
        <v>86</v>
      </c>
      <c r="D63" s="145">
        <v>20.65</v>
      </c>
      <c r="E63" s="146">
        <f>D63/5.5*100</f>
        <v>375.45454545454544</v>
      </c>
      <c r="F63" s="147">
        <v>13791</v>
      </c>
      <c r="G63" s="146">
        <f>F63/5000*100</f>
        <v>275.82</v>
      </c>
      <c r="H63" s="164" t="s">
        <v>170</v>
      </c>
      <c r="I63" s="43">
        <v>0</v>
      </c>
      <c r="J63" s="150"/>
      <c r="K63" s="43" t="s">
        <v>294</v>
      </c>
      <c r="L63" s="14"/>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6"/>
    </row>
    <row r="64" spans="1:234" s="9" customFormat="1" ht="18.75" customHeight="1" x14ac:dyDescent="0.25">
      <c r="A64" s="133" t="s">
        <v>182</v>
      </c>
      <c r="B64" s="134" t="s">
        <v>59</v>
      </c>
      <c r="C64" s="135"/>
      <c r="D64" s="138">
        <f>SUM(D65,D88)</f>
        <v>608.63</v>
      </c>
      <c r="E64" s="138"/>
      <c r="F64" s="165">
        <f>SUM(F65,F88)</f>
        <v>262117</v>
      </c>
      <c r="G64" s="138"/>
      <c r="H64" s="139">
        <v>12</v>
      </c>
      <c r="I64" s="140">
        <v>0</v>
      </c>
      <c r="J64" s="141"/>
      <c r="K64" s="139">
        <v>24</v>
      </c>
      <c r="L64" s="18"/>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8"/>
    </row>
    <row r="65" spans="1:234" s="9" customFormat="1" ht="18.75" customHeight="1" x14ac:dyDescent="0.25">
      <c r="A65" s="133" t="s">
        <v>249</v>
      </c>
      <c r="B65" s="134" t="s">
        <v>247</v>
      </c>
      <c r="C65" s="135"/>
      <c r="D65" s="138">
        <f>SUM(D66:D87)</f>
        <v>586.49</v>
      </c>
      <c r="E65" s="138"/>
      <c r="F65" s="165">
        <f>SUM(F66:F87)</f>
        <v>229785</v>
      </c>
      <c r="G65" s="138"/>
      <c r="H65" s="139"/>
      <c r="I65" s="43"/>
      <c r="J65" s="141"/>
      <c r="K65" s="139">
        <v>22</v>
      </c>
      <c r="L65" s="18"/>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8"/>
    </row>
    <row r="66" spans="1:234" s="6" customFormat="1" ht="14.25" customHeight="1" x14ac:dyDescent="0.25">
      <c r="A66" s="143" t="s">
        <v>174</v>
      </c>
      <c r="B66" s="144" t="s">
        <v>74</v>
      </c>
      <c r="C66" s="144" t="s">
        <v>59</v>
      </c>
      <c r="D66" s="146">
        <v>99.05</v>
      </c>
      <c r="E66" s="146">
        <f>D66/50*100</f>
        <v>198.1</v>
      </c>
      <c r="F66" s="158">
        <v>8559</v>
      </c>
      <c r="G66" s="159">
        <f>F66/2500*100</f>
        <v>342.36</v>
      </c>
      <c r="H66" s="148" t="s">
        <v>198</v>
      </c>
      <c r="I66" s="43">
        <v>0</v>
      </c>
      <c r="J66" s="149" t="s">
        <v>299</v>
      </c>
      <c r="K66" s="161" t="s">
        <v>294</v>
      </c>
      <c r="L66" s="3"/>
      <c r="M66" s="4"/>
      <c r="N66" s="25"/>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5"/>
    </row>
    <row r="67" spans="1:234" s="6" customFormat="1" ht="14.25" customHeight="1" x14ac:dyDescent="0.25">
      <c r="A67" s="143" t="s">
        <v>175</v>
      </c>
      <c r="B67" s="144" t="s">
        <v>64</v>
      </c>
      <c r="C67" s="144" t="s">
        <v>59</v>
      </c>
      <c r="D67" s="146">
        <v>26.93</v>
      </c>
      <c r="E67" s="146">
        <f>D67/50*100</f>
        <v>53.86</v>
      </c>
      <c r="F67" s="158">
        <v>7940</v>
      </c>
      <c r="G67" s="159">
        <f>F67/2500*100</f>
        <v>317.60000000000002</v>
      </c>
      <c r="H67" s="148" t="s">
        <v>198</v>
      </c>
      <c r="I67" s="43">
        <v>0</v>
      </c>
      <c r="J67" s="149" t="s">
        <v>299</v>
      </c>
      <c r="K67" s="161" t="s">
        <v>294</v>
      </c>
      <c r="L67" s="3"/>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5"/>
    </row>
    <row r="68" spans="1:234" s="6" customFormat="1" ht="14.25" customHeight="1" x14ac:dyDescent="0.25">
      <c r="A68" s="143" t="s">
        <v>176</v>
      </c>
      <c r="B68" s="144" t="s">
        <v>81</v>
      </c>
      <c r="C68" s="144" t="s">
        <v>59</v>
      </c>
      <c r="D68" s="146">
        <v>25.6</v>
      </c>
      <c r="E68" s="146">
        <f>D68/50*100</f>
        <v>51.2</v>
      </c>
      <c r="F68" s="158">
        <v>7349</v>
      </c>
      <c r="G68" s="159">
        <f>F68/5000*100</f>
        <v>146.97999999999999</v>
      </c>
      <c r="H68" s="148" t="s">
        <v>198</v>
      </c>
      <c r="I68" s="43">
        <v>0</v>
      </c>
      <c r="J68" s="149" t="s">
        <v>299</v>
      </c>
      <c r="K68" s="161" t="s">
        <v>294</v>
      </c>
      <c r="L68" s="3"/>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5"/>
    </row>
    <row r="69" spans="1:234" s="6" customFormat="1" ht="14.25" customHeight="1" x14ac:dyDescent="0.25">
      <c r="A69" s="143" t="s">
        <v>177</v>
      </c>
      <c r="B69" s="144" t="s">
        <v>82</v>
      </c>
      <c r="C69" s="144" t="s">
        <v>59</v>
      </c>
      <c r="D69" s="146">
        <v>46.95</v>
      </c>
      <c r="E69" s="146">
        <f>D69/50*100</f>
        <v>93.9</v>
      </c>
      <c r="F69" s="158">
        <v>11285</v>
      </c>
      <c r="G69" s="159">
        <f>F69/2500*100</f>
        <v>451.40000000000003</v>
      </c>
      <c r="H69" s="148" t="s">
        <v>198</v>
      </c>
      <c r="I69" s="43">
        <v>0</v>
      </c>
      <c r="J69" s="149" t="s">
        <v>299</v>
      </c>
      <c r="K69" s="161" t="s">
        <v>294</v>
      </c>
      <c r="L69" s="3"/>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5"/>
    </row>
    <row r="70" spans="1:234" s="17" customFormat="1" ht="14.25" customHeight="1" x14ac:dyDescent="0.25">
      <c r="A70" s="143" t="s">
        <v>178</v>
      </c>
      <c r="B70" s="144" t="s">
        <v>65</v>
      </c>
      <c r="C70" s="144" t="s">
        <v>59</v>
      </c>
      <c r="D70" s="146">
        <v>38.06</v>
      </c>
      <c r="E70" s="146">
        <f>D70/30*100</f>
        <v>126.86666666666669</v>
      </c>
      <c r="F70" s="166">
        <v>14484</v>
      </c>
      <c r="G70" s="146">
        <f>F70/8000*100</f>
        <v>181.05</v>
      </c>
      <c r="H70" s="164" t="s">
        <v>170</v>
      </c>
      <c r="I70" s="43">
        <v>0</v>
      </c>
      <c r="J70" s="149"/>
      <c r="K70" s="161" t="s">
        <v>294</v>
      </c>
      <c r="L70" s="14"/>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6"/>
    </row>
    <row r="71" spans="1:234" s="17" customFormat="1" ht="14.25" customHeight="1" x14ac:dyDescent="0.25">
      <c r="A71" s="143" t="s">
        <v>179</v>
      </c>
      <c r="B71" s="144" t="s">
        <v>68</v>
      </c>
      <c r="C71" s="144" t="s">
        <v>59</v>
      </c>
      <c r="D71" s="146">
        <v>11.02</v>
      </c>
      <c r="E71" s="146">
        <f>D71/30*100</f>
        <v>36.733333333333334</v>
      </c>
      <c r="F71" s="166">
        <v>5600</v>
      </c>
      <c r="G71" s="146">
        <f>F71/8000*100</f>
        <v>70</v>
      </c>
      <c r="H71" s="164" t="s">
        <v>170</v>
      </c>
      <c r="I71" s="43">
        <v>0</v>
      </c>
      <c r="J71" s="149"/>
      <c r="K71" s="161" t="s">
        <v>294</v>
      </c>
      <c r="L71" s="14"/>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6"/>
    </row>
    <row r="72" spans="1:234" s="17" customFormat="1" ht="14.25" customHeight="1" x14ac:dyDescent="0.25">
      <c r="A72" s="143" t="s">
        <v>180</v>
      </c>
      <c r="B72" s="144" t="s">
        <v>70</v>
      </c>
      <c r="C72" s="144" t="s">
        <v>59</v>
      </c>
      <c r="D72" s="146">
        <v>25.8</v>
      </c>
      <c r="E72" s="146">
        <f>D72/50*100</f>
        <v>51.6</v>
      </c>
      <c r="F72" s="166">
        <v>12371</v>
      </c>
      <c r="G72" s="146">
        <f>F72/5000*100</f>
        <v>247.42000000000002</v>
      </c>
      <c r="H72" s="148" t="s">
        <v>198</v>
      </c>
      <c r="I72" s="43">
        <v>0</v>
      </c>
      <c r="J72" s="149"/>
      <c r="K72" s="161" t="s">
        <v>294</v>
      </c>
      <c r="L72" s="14"/>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6"/>
    </row>
    <row r="73" spans="1:234" s="17" customFormat="1" ht="14.25" customHeight="1" x14ac:dyDescent="0.25">
      <c r="A73" s="143" t="s">
        <v>181</v>
      </c>
      <c r="B73" s="144" t="s">
        <v>69</v>
      </c>
      <c r="C73" s="144" t="s">
        <v>59</v>
      </c>
      <c r="D73" s="146">
        <v>51.25</v>
      </c>
      <c r="E73" s="146">
        <f>D73/50*100</f>
        <v>102.49999999999999</v>
      </c>
      <c r="F73" s="147">
        <v>11362</v>
      </c>
      <c r="G73" s="146">
        <f>F73/2500*100</f>
        <v>454.48</v>
      </c>
      <c r="H73" s="148" t="s">
        <v>198</v>
      </c>
      <c r="I73" s="43">
        <v>0</v>
      </c>
      <c r="J73" s="149" t="s">
        <v>299</v>
      </c>
      <c r="K73" s="161" t="s">
        <v>294</v>
      </c>
      <c r="L73" s="14"/>
      <c r="M73" s="15"/>
      <c r="N73" s="28"/>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6"/>
    </row>
    <row r="74" spans="1:234" s="6" customFormat="1" ht="14.25" customHeight="1" x14ac:dyDescent="0.25">
      <c r="A74" s="143" t="s">
        <v>190</v>
      </c>
      <c r="B74" s="144" t="s">
        <v>75</v>
      </c>
      <c r="C74" s="144" t="s">
        <v>59</v>
      </c>
      <c r="D74" s="146">
        <v>53.97</v>
      </c>
      <c r="E74" s="146">
        <f>D74/50*100</f>
        <v>107.94</v>
      </c>
      <c r="F74" s="166">
        <v>17925</v>
      </c>
      <c r="G74" s="159">
        <f>F74/2500*100</f>
        <v>717</v>
      </c>
      <c r="H74" s="148" t="s">
        <v>198</v>
      </c>
      <c r="I74" s="43">
        <v>0</v>
      </c>
      <c r="J74" s="149" t="s">
        <v>299</v>
      </c>
      <c r="K74" s="161" t="s">
        <v>294</v>
      </c>
      <c r="L74" s="3"/>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5"/>
    </row>
    <row r="75" spans="1:234" s="17" customFormat="1" ht="14.25" customHeight="1" x14ac:dyDescent="0.25">
      <c r="A75" s="143" t="s">
        <v>191</v>
      </c>
      <c r="B75" s="144" t="s">
        <v>80</v>
      </c>
      <c r="C75" s="144" t="s">
        <v>59</v>
      </c>
      <c r="D75" s="146">
        <v>13.78</v>
      </c>
      <c r="E75" s="146">
        <f>D75/50*100</f>
        <v>27.560000000000002</v>
      </c>
      <c r="F75" s="147">
        <v>3331</v>
      </c>
      <c r="G75" s="146">
        <f>F75/5000*100</f>
        <v>66.62</v>
      </c>
      <c r="H75" s="148" t="s">
        <v>198</v>
      </c>
      <c r="I75" s="43">
        <v>0</v>
      </c>
      <c r="J75" s="149"/>
      <c r="K75" s="161" t="s">
        <v>294</v>
      </c>
      <c r="L75" s="14"/>
      <c r="M75" s="15"/>
      <c r="N75" s="28"/>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6"/>
    </row>
    <row r="76" spans="1:234" s="17" customFormat="1" ht="14.25" customHeight="1" x14ac:dyDescent="0.25">
      <c r="A76" s="143" t="s">
        <v>200</v>
      </c>
      <c r="B76" s="144" t="s">
        <v>71</v>
      </c>
      <c r="C76" s="144" t="s">
        <v>59</v>
      </c>
      <c r="D76" s="146">
        <v>20.57</v>
      </c>
      <c r="E76" s="146">
        <f>D76/50*100</f>
        <v>41.14</v>
      </c>
      <c r="F76" s="166">
        <v>6574</v>
      </c>
      <c r="G76" s="146">
        <f>F76/5000*100</f>
        <v>131.47999999999999</v>
      </c>
      <c r="H76" s="148" t="s">
        <v>198</v>
      </c>
      <c r="I76" s="43">
        <v>0</v>
      </c>
      <c r="J76" s="149"/>
      <c r="K76" s="161" t="s">
        <v>294</v>
      </c>
      <c r="L76" s="14"/>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6"/>
    </row>
    <row r="77" spans="1:234" s="17" customFormat="1" ht="14.25" customHeight="1" x14ac:dyDescent="0.25">
      <c r="A77" s="143" t="s">
        <v>192</v>
      </c>
      <c r="B77" s="144" t="s">
        <v>67</v>
      </c>
      <c r="C77" s="144" t="s">
        <v>59</v>
      </c>
      <c r="D77" s="146">
        <v>11.2</v>
      </c>
      <c r="E77" s="146">
        <f>D77/30*100</f>
        <v>37.333333333333329</v>
      </c>
      <c r="F77" s="166">
        <v>7104</v>
      </c>
      <c r="G77" s="146">
        <f>F77/8000*100</f>
        <v>88.8</v>
      </c>
      <c r="H77" s="164" t="s">
        <v>170</v>
      </c>
      <c r="I77" s="43">
        <v>0</v>
      </c>
      <c r="J77" s="149"/>
      <c r="K77" s="161" t="s">
        <v>294</v>
      </c>
      <c r="L77" s="14"/>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6"/>
    </row>
    <row r="78" spans="1:234" s="17" customFormat="1" ht="14.25" customHeight="1" x14ac:dyDescent="0.25">
      <c r="A78" s="143" t="s">
        <v>193</v>
      </c>
      <c r="B78" s="144" t="s">
        <v>79</v>
      </c>
      <c r="C78" s="144" t="s">
        <v>59</v>
      </c>
      <c r="D78" s="146">
        <v>10.6</v>
      </c>
      <c r="E78" s="146">
        <f>D78/50*100</f>
        <v>21.2</v>
      </c>
      <c r="F78" s="166">
        <v>5114</v>
      </c>
      <c r="G78" s="146">
        <f>F78/5000*100</f>
        <v>102.27999999999999</v>
      </c>
      <c r="H78" s="148" t="s">
        <v>198</v>
      </c>
      <c r="I78" s="43">
        <v>0</v>
      </c>
      <c r="J78" s="149"/>
      <c r="K78" s="161" t="s">
        <v>294</v>
      </c>
      <c r="L78" s="14"/>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6"/>
    </row>
    <row r="79" spans="1:234" s="17" customFormat="1" ht="14.25" customHeight="1" x14ac:dyDescent="0.25">
      <c r="A79" s="143" t="s">
        <v>202</v>
      </c>
      <c r="B79" s="144" t="s">
        <v>66</v>
      </c>
      <c r="C79" s="144" t="s">
        <v>59</v>
      </c>
      <c r="D79" s="146">
        <v>14.97</v>
      </c>
      <c r="E79" s="146">
        <f t="shared" ref="E79:E84" si="6">D79/30*100</f>
        <v>49.9</v>
      </c>
      <c r="F79" s="166">
        <v>13500</v>
      </c>
      <c r="G79" s="146">
        <f t="shared" ref="G79:G84" si="7">F79/8000*100</f>
        <v>168.75</v>
      </c>
      <c r="H79" s="164" t="s">
        <v>170</v>
      </c>
      <c r="I79" s="43">
        <v>0</v>
      </c>
      <c r="J79" s="149"/>
      <c r="K79" s="161" t="s">
        <v>294</v>
      </c>
      <c r="L79" s="14"/>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6"/>
    </row>
    <row r="80" spans="1:234" s="17" customFormat="1" ht="14.25" customHeight="1" x14ac:dyDescent="0.25">
      <c r="A80" s="143" t="s">
        <v>194</v>
      </c>
      <c r="B80" s="144" t="s">
        <v>73</v>
      </c>
      <c r="C80" s="144" t="s">
        <v>59</v>
      </c>
      <c r="D80" s="146">
        <v>11.83</v>
      </c>
      <c r="E80" s="146">
        <f>D80/30*100</f>
        <v>39.43333333333333</v>
      </c>
      <c r="F80" s="166">
        <v>9770</v>
      </c>
      <c r="G80" s="146">
        <f>F80/8000*100</f>
        <v>122.125</v>
      </c>
      <c r="H80" s="164" t="s">
        <v>170</v>
      </c>
      <c r="I80" s="43">
        <v>0</v>
      </c>
      <c r="J80" s="149"/>
      <c r="K80" s="161" t="s">
        <v>294</v>
      </c>
      <c r="L80" s="14"/>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6"/>
    </row>
    <row r="81" spans="1:234" s="17" customFormat="1" ht="14.25" customHeight="1" x14ac:dyDescent="0.25">
      <c r="A81" s="143" t="s">
        <v>195</v>
      </c>
      <c r="B81" s="144" t="s">
        <v>61</v>
      </c>
      <c r="C81" s="144" t="s">
        <v>59</v>
      </c>
      <c r="D81" s="146">
        <v>14.41</v>
      </c>
      <c r="E81" s="146">
        <f>D81/30*100</f>
        <v>48.033333333333331</v>
      </c>
      <c r="F81" s="166">
        <v>8839</v>
      </c>
      <c r="G81" s="146">
        <f>F81/8000*100</f>
        <v>110.48750000000001</v>
      </c>
      <c r="H81" s="164" t="s">
        <v>170</v>
      </c>
      <c r="I81" s="43">
        <v>0</v>
      </c>
      <c r="J81" s="149"/>
      <c r="K81" s="161" t="s">
        <v>294</v>
      </c>
      <c r="L81" s="14"/>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6"/>
    </row>
    <row r="82" spans="1:234" s="17" customFormat="1" ht="14.25" customHeight="1" x14ac:dyDescent="0.25">
      <c r="A82" s="143" t="s">
        <v>196</v>
      </c>
      <c r="B82" s="144" t="s">
        <v>83</v>
      </c>
      <c r="C82" s="144" t="s">
        <v>59</v>
      </c>
      <c r="D82" s="146">
        <v>18.420000000000002</v>
      </c>
      <c r="E82" s="146">
        <f>D82/30*100</f>
        <v>61.400000000000013</v>
      </c>
      <c r="F82" s="166">
        <v>12188</v>
      </c>
      <c r="G82" s="146">
        <f>F82/8000*100</f>
        <v>152.35</v>
      </c>
      <c r="H82" s="164" t="s">
        <v>170</v>
      </c>
      <c r="I82" s="43">
        <v>0</v>
      </c>
      <c r="J82" s="149"/>
      <c r="K82" s="161" t="s">
        <v>294</v>
      </c>
      <c r="L82" s="14"/>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6"/>
    </row>
    <row r="83" spans="1:234" s="17" customFormat="1" ht="14.25" customHeight="1" x14ac:dyDescent="0.25">
      <c r="A83" s="143" t="s">
        <v>197</v>
      </c>
      <c r="B83" s="144" t="s">
        <v>72</v>
      </c>
      <c r="C83" s="144" t="s">
        <v>59</v>
      </c>
      <c r="D83" s="146">
        <v>9.06</v>
      </c>
      <c r="E83" s="146">
        <f t="shared" si="6"/>
        <v>30.2</v>
      </c>
      <c r="F83" s="166">
        <v>7321</v>
      </c>
      <c r="G83" s="146">
        <f t="shared" si="7"/>
        <v>91.512500000000003</v>
      </c>
      <c r="H83" s="164" t="s">
        <v>170</v>
      </c>
      <c r="I83" s="43">
        <v>0</v>
      </c>
      <c r="J83" s="149"/>
      <c r="K83" s="161" t="s">
        <v>294</v>
      </c>
      <c r="L83" s="14"/>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6"/>
    </row>
    <row r="84" spans="1:234" s="17" customFormat="1" ht="14.25" customHeight="1" x14ac:dyDescent="0.25">
      <c r="A84" s="143" t="s">
        <v>203</v>
      </c>
      <c r="B84" s="144" t="s">
        <v>77</v>
      </c>
      <c r="C84" s="144" t="s">
        <v>59</v>
      </c>
      <c r="D84" s="146">
        <v>31.53</v>
      </c>
      <c r="E84" s="146">
        <f t="shared" si="6"/>
        <v>105.1</v>
      </c>
      <c r="F84" s="166">
        <v>19485</v>
      </c>
      <c r="G84" s="146">
        <f t="shared" si="7"/>
        <v>243.5625</v>
      </c>
      <c r="H84" s="148" t="s">
        <v>198</v>
      </c>
      <c r="I84" s="43">
        <v>0</v>
      </c>
      <c r="J84" s="149"/>
      <c r="K84" s="161" t="s">
        <v>294</v>
      </c>
      <c r="L84" s="31"/>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6"/>
    </row>
    <row r="85" spans="1:234" s="17" customFormat="1" ht="14.25" customHeight="1" x14ac:dyDescent="0.25">
      <c r="A85" s="143" t="s">
        <v>204</v>
      </c>
      <c r="B85" s="144" t="s">
        <v>62</v>
      </c>
      <c r="C85" s="144" t="s">
        <v>59</v>
      </c>
      <c r="D85" s="146">
        <v>11.67</v>
      </c>
      <c r="E85" s="146">
        <f>D85/30*100</f>
        <v>38.9</v>
      </c>
      <c r="F85" s="166">
        <v>11579</v>
      </c>
      <c r="G85" s="146">
        <f>F85/8000*100</f>
        <v>144.73750000000001</v>
      </c>
      <c r="H85" s="164" t="s">
        <v>170</v>
      </c>
      <c r="I85" s="43">
        <v>0</v>
      </c>
      <c r="J85" s="149"/>
      <c r="K85" s="161" t="s">
        <v>294</v>
      </c>
      <c r="L85" s="14"/>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6"/>
    </row>
    <row r="86" spans="1:234" s="17" customFormat="1" ht="14.25" customHeight="1" x14ac:dyDescent="0.25">
      <c r="A86" s="143" t="s">
        <v>205</v>
      </c>
      <c r="B86" s="144" t="s">
        <v>63</v>
      </c>
      <c r="C86" s="144" t="s">
        <v>59</v>
      </c>
      <c r="D86" s="146">
        <v>23.33</v>
      </c>
      <c r="E86" s="146">
        <f>D86/50*100</f>
        <v>46.66</v>
      </c>
      <c r="F86" s="166">
        <v>16431</v>
      </c>
      <c r="G86" s="146">
        <f>F86/2500*100</f>
        <v>657.24</v>
      </c>
      <c r="H86" s="167" t="s">
        <v>198</v>
      </c>
      <c r="I86" s="43">
        <v>0</v>
      </c>
      <c r="J86" s="149" t="s">
        <v>299</v>
      </c>
      <c r="K86" s="161" t="s">
        <v>294</v>
      </c>
      <c r="L86" s="14"/>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6"/>
    </row>
    <row r="87" spans="1:234" s="17" customFormat="1" ht="14.25" customHeight="1" x14ac:dyDescent="0.25">
      <c r="A87" s="143" t="s">
        <v>206</v>
      </c>
      <c r="B87" s="144" t="s">
        <v>78</v>
      </c>
      <c r="C87" s="144" t="s">
        <v>59</v>
      </c>
      <c r="D87" s="146">
        <v>16.489999999999998</v>
      </c>
      <c r="E87" s="146">
        <f>D87/30*100</f>
        <v>54.966666666666661</v>
      </c>
      <c r="F87" s="166">
        <v>11674</v>
      </c>
      <c r="G87" s="146">
        <f>F87/8000*100</f>
        <v>145.92499999999998</v>
      </c>
      <c r="H87" s="164" t="s">
        <v>170</v>
      </c>
      <c r="I87" s="43">
        <v>0</v>
      </c>
      <c r="J87" s="149"/>
      <c r="K87" s="161" t="s">
        <v>294</v>
      </c>
      <c r="L87" s="14"/>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6"/>
    </row>
    <row r="88" spans="1:234" s="9" customFormat="1" ht="18.75" customHeight="1" x14ac:dyDescent="0.25">
      <c r="A88" s="133" t="s">
        <v>250</v>
      </c>
      <c r="B88" s="134" t="s">
        <v>251</v>
      </c>
      <c r="C88" s="144"/>
      <c r="D88" s="168">
        <f>SUM(D89:D90)</f>
        <v>22.14</v>
      </c>
      <c r="E88" s="168"/>
      <c r="F88" s="169">
        <f>SUM(F89:F90)</f>
        <v>32332</v>
      </c>
      <c r="G88" s="146"/>
      <c r="H88" s="148"/>
      <c r="I88" s="43"/>
      <c r="J88" s="141"/>
      <c r="K88" s="154" t="s">
        <v>296</v>
      </c>
      <c r="L88" s="18"/>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8"/>
    </row>
    <row r="89" spans="1:234" s="17" customFormat="1" ht="14.25" customHeight="1" x14ac:dyDescent="0.25">
      <c r="A89" s="143" t="s">
        <v>174</v>
      </c>
      <c r="B89" s="144" t="s">
        <v>60</v>
      </c>
      <c r="C89" s="144" t="s">
        <v>59</v>
      </c>
      <c r="D89" s="146">
        <v>13.69</v>
      </c>
      <c r="E89" s="146">
        <f>D89/14*100</f>
        <v>97.785714285714292</v>
      </c>
      <c r="F89" s="166">
        <v>23372</v>
      </c>
      <c r="G89" s="146">
        <f>F89/8000*100</f>
        <v>292.14999999999998</v>
      </c>
      <c r="H89" s="164" t="s">
        <v>170</v>
      </c>
      <c r="I89" s="43">
        <v>0</v>
      </c>
      <c r="J89" s="149"/>
      <c r="K89" s="161" t="s">
        <v>294</v>
      </c>
      <c r="L89" s="14"/>
      <c r="M89" s="28"/>
      <c r="N89" s="29"/>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6"/>
    </row>
    <row r="90" spans="1:234" s="17" customFormat="1" ht="15.75" customHeight="1" x14ac:dyDescent="0.25">
      <c r="A90" s="143" t="s">
        <v>175</v>
      </c>
      <c r="B90" s="144" t="s">
        <v>76</v>
      </c>
      <c r="C90" s="144" t="s">
        <v>59</v>
      </c>
      <c r="D90" s="146">
        <v>8.4499999999999993</v>
      </c>
      <c r="E90" s="146">
        <f>D90/14*100</f>
        <v>60.357142857142854</v>
      </c>
      <c r="F90" s="166">
        <v>8960</v>
      </c>
      <c r="G90" s="146">
        <f>F90/8000*100</f>
        <v>112.00000000000001</v>
      </c>
      <c r="H90" s="164" t="s">
        <v>170</v>
      </c>
      <c r="I90" s="43">
        <v>0</v>
      </c>
      <c r="J90" s="149"/>
      <c r="K90" s="161" t="s">
        <v>294</v>
      </c>
      <c r="L90" s="14"/>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6"/>
    </row>
    <row r="91" spans="1:234" s="9" customFormat="1" ht="20.25" customHeight="1" x14ac:dyDescent="0.25">
      <c r="A91" s="133" t="s">
        <v>183</v>
      </c>
      <c r="B91" s="134" t="s">
        <v>39</v>
      </c>
      <c r="C91" s="135"/>
      <c r="D91" s="136">
        <f>SUM(D92,D110)</f>
        <v>244.14150000000001</v>
      </c>
      <c r="E91" s="136"/>
      <c r="F91" s="137">
        <f>SUM(F92,F110)</f>
        <v>247012</v>
      </c>
      <c r="G91" s="138"/>
      <c r="H91" s="154">
        <v>2</v>
      </c>
      <c r="I91" s="140">
        <v>0</v>
      </c>
      <c r="J91" s="142"/>
      <c r="K91" s="139">
        <v>19</v>
      </c>
      <c r="L91" s="18"/>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8"/>
    </row>
    <row r="92" spans="1:234" s="9" customFormat="1" ht="15" customHeight="1" x14ac:dyDescent="0.25">
      <c r="A92" s="133" t="s">
        <v>249</v>
      </c>
      <c r="B92" s="134" t="s">
        <v>247</v>
      </c>
      <c r="C92" s="135"/>
      <c r="D92" s="136">
        <f>SUM(D93:D109)</f>
        <v>222.37</v>
      </c>
      <c r="E92" s="136"/>
      <c r="F92" s="137">
        <f>SUM(F93:F109)</f>
        <v>211922</v>
      </c>
      <c r="G92" s="138"/>
      <c r="H92" s="154"/>
      <c r="I92" s="43"/>
      <c r="J92" s="142"/>
      <c r="K92" s="139">
        <v>17</v>
      </c>
      <c r="L92" s="18"/>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8"/>
    </row>
    <row r="93" spans="1:234" s="6" customFormat="1" ht="14.25" customHeight="1" x14ac:dyDescent="0.25">
      <c r="A93" s="143" t="s">
        <v>174</v>
      </c>
      <c r="B93" s="144" t="s">
        <v>58</v>
      </c>
      <c r="C93" s="144" t="s">
        <v>39</v>
      </c>
      <c r="D93" s="145">
        <v>11.05</v>
      </c>
      <c r="E93" s="146">
        <f>D93/30*100</f>
        <v>36.833333333333336</v>
      </c>
      <c r="F93" s="158">
        <v>10436</v>
      </c>
      <c r="G93" s="159">
        <f>F93/8000*100</f>
        <v>130.44999999999999</v>
      </c>
      <c r="H93" s="164" t="s">
        <v>170</v>
      </c>
      <c r="I93" s="43">
        <v>0</v>
      </c>
      <c r="J93" s="149"/>
      <c r="K93" s="161" t="s">
        <v>294</v>
      </c>
      <c r="L93" s="3"/>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5"/>
    </row>
    <row r="94" spans="1:234" s="6" customFormat="1" ht="14.25" customHeight="1" x14ac:dyDescent="0.25">
      <c r="A94" s="143" t="s">
        <v>175</v>
      </c>
      <c r="B94" s="144" t="s">
        <v>46</v>
      </c>
      <c r="C94" s="144" t="s">
        <v>39</v>
      </c>
      <c r="D94" s="145">
        <v>18.87</v>
      </c>
      <c r="E94" s="146">
        <f>D94/50*100</f>
        <v>37.74</v>
      </c>
      <c r="F94" s="158">
        <v>18776</v>
      </c>
      <c r="G94" s="159">
        <f>F94/5000*100</f>
        <v>375.52</v>
      </c>
      <c r="H94" s="148" t="s">
        <v>198</v>
      </c>
      <c r="I94" s="43">
        <v>0</v>
      </c>
      <c r="J94" s="149"/>
      <c r="K94" s="161" t="s">
        <v>294</v>
      </c>
      <c r="L94" s="3"/>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5"/>
    </row>
    <row r="95" spans="1:234" s="6" customFormat="1" ht="14.25" customHeight="1" x14ac:dyDescent="0.25">
      <c r="A95" s="143" t="s">
        <v>176</v>
      </c>
      <c r="B95" s="144" t="s">
        <v>53</v>
      </c>
      <c r="C95" s="144" t="s">
        <v>39</v>
      </c>
      <c r="D95" s="145">
        <v>13.36</v>
      </c>
      <c r="E95" s="146">
        <f t="shared" ref="E95:E100" si="8">D95/30*100</f>
        <v>44.533333333333331</v>
      </c>
      <c r="F95" s="158">
        <v>13521</v>
      </c>
      <c r="G95" s="159">
        <f t="shared" ref="G95:G100" si="9">F95/8000*100</f>
        <v>169.01250000000002</v>
      </c>
      <c r="H95" s="164" t="s">
        <v>170</v>
      </c>
      <c r="I95" s="43">
        <v>0</v>
      </c>
      <c r="J95" s="149"/>
      <c r="K95" s="161" t="s">
        <v>294</v>
      </c>
      <c r="L95" s="3"/>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5"/>
    </row>
    <row r="96" spans="1:234" s="17" customFormat="1" ht="14.25" customHeight="1" x14ac:dyDescent="0.25">
      <c r="A96" s="143" t="s">
        <v>177</v>
      </c>
      <c r="B96" s="144" t="s">
        <v>48</v>
      </c>
      <c r="C96" s="144" t="s">
        <v>39</v>
      </c>
      <c r="D96" s="145">
        <v>8.6199999999999992</v>
      </c>
      <c r="E96" s="146">
        <f t="shared" si="8"/>
        <v>28.733333333333334</v>
      </c>
      <c r="F96" s="158">
        <v>10764</v>
      </c>
      <c r="G96" s="159">
        <f t="shared" si="9"/>
        <v>134.54999999999998</v>
      </c>
      <c r="H96" s="164" t="s">
        <v>170</v>
      </c>
      <c r="I96" s="43">
        <v>0</v>
      </c>
      <c r="J96" s="149"/>
      <c r="K96" s="161" t="s">
        <v>294</v>
      </c>
      <c r="L96" s="14"/>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6"/>
    </row>
    <row r="97" spans="1:234" s="17" customFormat="1" ht="14.25" customHeight="1" x14ac:dyDescent="0.25">
      <c r="A97" s="143" t="s">
        <v>178</v>
      </c>
      <c r="B97" s="144" t="s">
        <v>57</v>
      </c>
      <c r="C97" s="144" t="s">
        <v>39</v>
      </c>
      <c r="D97" s="145">
        <v>11.79</v>
      </c>
      <c r="E97" s="146">
        <f t="shared" si="8"/>
        <v>39.299999999999997</v>
      </c>
      <c r="F97" s="158">
        <v>15617</v>
      </c>
      <c r="G97" s="159">
        <f t="shared" si="9"/>
        <v>195.21250000000001</v>
      </c>
      <c r="H97" s="164" t="s">
        <v>170</v>
      </c>
      <c r="I97" s="43">
        <v>0</v>
      </c>
      <c r="J97" s="149"/>
      <c r="K97" s="161" t="s">
        <v>294</v>
      </c>
      <c r="L97" s="14"/>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6"/>
    </row>
    <row r="98" spans="1:234" s="6" customFormat="1" ht="14.25" customHeight="1" x14ac:dyDescent="0.25">
      <c r="A98" s="143" t="s">
        <v>179</v>
      </c>
      <c r="B98" s="144" t="s">
        <v>45</v>
      </c>
      <c r="C98" s="144" t="s">
        <v>39</v>
      </c>
      <c r="D98" s="145">
        <v>9.89</v>
      </c>
      <c r="E98" s="146">
        <f t="shared" si="8"/>
        <v>32.966666666666669</v>
      </c>
      <c r="F98" s="158">
        <v>8106</v>
      </c>
      <c r="G98" s="159">
        <f t="shared" si="9"/>
        <v>101.325</v>
      </c>
      <c r="H98" s="164" t="s">
        <v>170</v>
      </c>
      <c r="I98" s="43">
        <v>0</v>
      </c>
      <c r="J98" s="149"/>
      <c r="K98" s="161" t="s">
        <v>294</v>
      </c>
      <c r="L98" s="3"/>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5"/>
    </row>
    <row r="99" spans="1:234" s="6" customFormat="1" ht="14.25" customHeight="1" x14ac:dyDescent="0.25">
      <c r="A99" s="143" t="s">
        <v>180</v>
      </c>
      <c r="B99" s="144" t="s">
        <v>54</v>
      </c>
      <c r="C99" s="144" t="s">
        <v>39</v>
      </c>
      <c r="D99" s="145">
        <v>16.329999999999998</v>
      </c>
      <c r="E99" s="146">
        <f t="shared" si="8"/>
        <v>54.433333333333323</v>
      </c>
      <c r="F99" s="158">
        <v>11982</v>
      </c>
      <c r="G99" s="159">
        <f t="shared" si="9"/>
        <v>149.77499999999998</v>
      </c>
      <c r="H99" s="164" t="s">
        <v>170</v>
      </c>
      <c r="I99" s="43">
        <v>0</v>
      </c>
      <c r="J99" s="149"/>
      <c r="K99" s="161" t="s">
        <v>294</v>
      </c>
      <c r="L99" s="3"/>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5"/>
    </row>
    <row r="100" spans="1:234" s="6" customFormat="1" ht="14.25" customHeight="1" x14ac:dyDescent="0.25">
      <c r="A100" s="143" t="s">
        <v>181</v>
      </c>
      <c r="B100" s="144" t="s">
        <v>51</v>
      </c>
      <c r="C100" s="144" t="s">
        <v>39</v>
      </c>
      <c r="D100" s="145">
        <v>11.54</v>
      </c>
      <c r="E100" s="146">
        <f t="shared" si="8"/>
        <v>38.466666666666669</v>
      </c>
      <c r="F100" s="158">
        <v>11354</v>
      </c>
      <c r="G100" s="159">
        <f t="shared" si="9"/>
        <v>141.92499999999998</v>
      </c>
      <c r="H100" s="164" t="s">
        <v>170</v>
      </c>
      <c r="I100" s="43">
        <v>0</v>
      </c>
      <c r="J100" s="149"/>
      <c r="K100" s="161" t="s">
        <v>294</v>
      </c>
      <c r="L100" s="3"/>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5"/>
    </row>
    <row r="101" spans="1:234" s="6" customFormat="1" ht="14.25" customHeight="1" x14ac:dyDescent="0.25">
      <c r="A101" s="143" t="s">
        <v>190</v>
      </c>
      <c r="B101" s="144" t="s">
        <v>47</v>
      </c>
      <c r="C101" s="144" t="s">
        <v>39</v>
      </c>
      <c r="D101" s="145">
        <v>37.47</v>
      </c>
      <c r="E101" s="146">
        <f>D101/50*100</f>
        <v>74.94</v>
      </c>
      <c r="F101" s="158">
        <v>16812</v>
      </c>
      <c r="G101" s="159">
        <f>F101/2500*100</f>
        <v>672.48</v>
      </c>
      <c r="H101" s="167" t="s">
        <v>198</v>
      </c>
      <c r="I101" s="43">
        <v>0</v>
      </c>
      <c r="J101" s="149" t="s">
        <v>299</v>
      </c>
      <c r="K101" s="161" t="s">
        <v>294</v>
      </c>
      <c r="L101" s="3"/>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5"/>
    </row>
    <row r="102" spans="1:234" s="6" customFormat="1" ht="14.25" customHeight="1" x14ac:dyDescent="0.25">
      <c r="A102" s="143" t="s">
        <v>191</v>
      </c>
      <c r="B102" s="144" t="s">
        <v>52</v>
      </c>
      <c r="C102" s="144" t="s">
        <v>39</v>
      </c>
      <c r="D102" s="145">
        <v>10.18</v>
      </c>
      <c r="E102" s="146">
        <f>D102/30*100</f>
        <v>33.93333333333333</v>
      </c>
      <c r="F102" s="158">
        <v>15626</v>
      </c>
      <c r="G102" s="159">
        <f>F102/8000*100</f>
        <v>195.32499999999999</v>
      </c>
      <c r="H102" s="164" t="s">
        <v>170</v>
      </c>
      <c r="I102" s="43">
        <v>0</v>
      </c>
      <c r="J102" s="149"/>
      <c r="K102" s="161" t="s">
        <v>294</v>
      </c>
      <c r="L102" s="3"/>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5"/>
    </row>
    <row r="103" spans="1:234" s="6" customFormat="1" ht="14.25" customHeight="1" x14ac:dyDescent="0.25">
      <c r="A103" s="143" t="s">
        <v>200</v>
      </c>
      <c r="B103" s="144" t="s">
        <v>55</v>
      </c>
      <c r="C103" s="144" t="s">
        <v>39</v>
      </c>
      <c r="D103" s="145">
        <v>10.28</v>
      </c>
      <c r="E103" s="146">
        <f>D103/30*100</f>
        <v>34.266666666666659</v>
      </c>
      <c r="F103" s="158">
        <v>11875</v>
      </c>
      <c r="G103" s="159">
        <f>F103/8000*100</f>
        <v>148.4375</v>
      </c>
      <c r="H103" s="164" t="s">
        <v>170</v>
      </c>
      <c r="I103" s="43">
        <v>0</v>
      </c>
      <c r="J103" s="149"/>
      <c r="K103" s="161" t="s">
        <v>294</v>
      </c>
      <c r="L103" s="3"/>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5"/>
    </row>
    <row r="104" spans="1:234" s="6" customFormat="1" ht="14.25" customHeight="1" x14ac:dyDescent="0.25">
      <c r="A104" s="143" t="s">
        <v>192</v>
      </c>
      <c r="B104" s="144" t="s">
        <v>43</v>
      </c>
      <c r="C104" s="144" t="s">
        <v>39</v>
      </c>
      <c r="D104" s="145">
        <v>11.5</v>
      </c>
      <c r="E104" s="146">
        <f t="shared" ref="E104" si="10">D104/30*100</f>
        <v>38.333333333333336</v>
      </c>
      <c r="F104" s="158">
        <v>7833</v>
      </c>
      <c r="G104" s="159">
        <f t="shared" ref="G104" si="11">F104/8000*100</f>
        <v>97.912500000000009</v>
      </c>
      <c r="H104" s="164" t="s">
        <v>170</v>
      </c>
      <c r="I104" s="43">
        <v>0</v>
      </c>
      <c r="J104" s="149"/>
      <c r="K104" s="161" t="s">
        <v>294</v>
      </c>
      <c r="L104" s="3"/>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5"/>
    </row>
    <row r="105" spans="1:234" s="6" customFormat="1" ht="14.25" customHeight="1" x14ac:dyDescent="0.25">
      <c r="A105" s="143" t="s">
        <v>193</v>
      </c>
      <c r="B105" s="144" t="s">
        <v>56</v>
      </c>
      <c r="C105" s="144" t="s">
        <v>39</v>
      </c>
      <c r="D105" s="145">
        <v>20.53</v>
      </c>
      <c r="E105" s="146">
        <f>D105/30*100</f>
        <v>68.433333333333337</v>
      </c>
      <c r="F105" s="158">
        <v>22861</v>
      </c>
      <c r="G105" s="159">
        <f>F105/8000*100</f>
        <v>285.76249999999999</v>
      </c>
      <c r="H105" s="164" t="s">
        <v>170</v>
      </c>
      <c r="I105" s="43">
        <v>0</v>
      </c>
      <c r="J105" s="149"/>
      <c r="K105" s="161" t="s">
        <v>294</v>
      </c>
      <c r="L105" s="3"/>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5"/>
    </row>
    <row r="106" spans="1:234" s="6" customFormat="1" ht="14.25" customHeight="1" x14ac:dyDescent="0.25">
      <c r="A106" s="143" t="s">
        <v>202</v>
      </c>
      <c r="B106" s="144" t="s">
        <v>44</v>
      </c>
      <c r="C106" s="144" t="s">
        <v>39</v>
      </c>
      <c r="D106" s="145">
        <v>8.4600000000000009</v>
      </c>
      <c r="E106" s="146">
        <f>D106/30*100</f>
        <v>28.200000000000003</v>
      </c>
      <c r="F106" s="158">
        <v>9269</v>
      </c>
      <c r="G106" s="159">
        <f>F106/8000*100</f>
        <v>115.8625</v>
      </c>
      <c r="H106" s="164" t="s">
        <v>170</v>
      </c>
      <c r="I106" s="43">
        <v>0</v>
      </c>
      <c r="J106" s="149"/>
      <c r="K106" s="161" t="s">
        <v>294</v>
      </c>
      <c r="L106" s="3"/>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5"/>
    </row>
    <row r="107" spans="1:234" s="6" customFormat="1" ht="14.25" customHeight="1" x14ac:dyDescent="0.25">
      <c r="A107" s="143" t="s">
        <v>194</v>
      </c>
      <c r="B107" s="144" t="s">
        <v>49</v>
      </c>
      <c r="C107" s="144" t="s">
        <v>39</v>
      </c>
      <c r="D107" s="145">
        <v>7.41</v>
      </c>
      <c r="E107" s="146">
        <f t="shared" ref="E107:E109" si="12">D107/30*100</f>
        <v>24.7</v>
      </c>
      <c r="F107" s="158">
        <v>9388</v>
      </c>
      <c r="G107" s="159">
        <f t="shared" ref="G107:G109" si="13">F107/8000*100</f>
        <v>117.35</v>
      </c>
      <c r="H107" s="164" t="s">
        <v>170</v>
      </c>
      <c r="I107" s="43">
        <v>0</v>
      </c>
      <c r="J107" s="149"/>
      <c r="K107" s="161" t="s">
        <v>294</v>
      </c>
      <c r="L107" s="3"/>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5"/>
    </row>
    <row r="108" spans="1:234" s="6" customFormat="1" ht="14.25" customHeight="1" x14ac:dyDescent="0.25">
      <c r="A108" s="143" t="s">
        <v>195</v>
      </c>
      <c r="B108" s="144" t="s">
        <v>42</v>
      </c>
      <c r="C108" s="144" t="s">
        <v>39</v>
      </c>
      <c r="D108" s="145">
        <v>8.56</v>
      </c>
      <c r="E108" s="146">
        <f t="shared" si="12"/>
        <v>28.533333333333331</v>
      </c>
      <c r="F108" s="158">
        <v>10709</v>
      </c>
      <c r="G108" s="159">
        <f t="shared" si="13"/>
        <v>133.86249999999998</v>
      </c>
      <c r="H108" s="164" t="s">
        <v>170</v>
      </c>
      <c r="I108" s="43">
        <v>0</v>
      </c>
      <c r="J108" s="149"/>
      <c r="K108" s="161" t="s">
        <v>294</v>
      </c>
      <c r="L108" s="3"/>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5"/>
    </row>
    <row r="109" spans="1:234" s="6" customFormat="1" ht="14.25" customHeight="1" x14ac:dyDescent="0.25">
      <c r="A109" s="143" t="s">
        <v>196</v>
      </c>
      <c r="B109" s="144" t="s">
        <v>50</v>
      </c>
      <c r="C109" s="144" t="s">
        <v>39</v>
      </c>
      <c r="D109" s="145">
        <v>6.53</v>
      </c>
      <c r="E109" s="146">
        <f t="shared" si="12"/>
        <v>21.766666666666666</v>
      </c>
      <c r="F109" s="158">
        <v>6993</v>
      </c>
      <c r="G109" s="159">
        <f t="shared" si="13"/>
        <v>87.412500000000009</v>
      </c>
      <c r="H109" s="164" t="s">
        <v>170</v>
      </c>
      <c r="I109" s="43">
        <v>0</v>
      </c>
      <c r="J109" s="149"/>
      <c r="K109" s="161" t="s">
        <v>294</v>
      </c>
      <c r="L109" s="3"/>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5"/>
    </row>
    <row r="110" spans="1:234" s="9" customFormat="1" ht="19.5" customHeight="1" x14ac:dyDescent="0.25">
      <c r="A110" s="133" t="s">
        <v>250</v>
      </c>
      <c r="B110" s="134" t="s">
        <v>251</v>
      </c>
      <c r="C110" s="144"/>
      <c r="D110" s="152">
        <f>SUM(D111:D112)</f>
        <v>21.7715</v>
      </c>
      <c r="E110" s="152"/>
      <c r="F110" s="153">
        <f>SUM(F111:F112)</f>
        <v>35090</v>
      </c>
      <c r="G110" s="159"/>
      <c r="H110" s="164"/>
      <c r="I110" s="43"/>
      <c r="J110" s="142"/>
      <c r="K110" s="154" t="s">
        <v>296</v>
      </c>
      <c r="L110" s="18"/>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8"/>
    </row>
    <row r="111" spans="1:234" s="6" customFormat="1" ht="14.25" customHeight="1" x14ac:dyDescent="0.25">
      <c r="A111" s="143" t="s">
        <v>174</v>
      </c>
      <c r="B111" s="144" t="s">
        <v>41</v>
      </c>
      <c r="C111" s="144" t="s">
        <v>39</v>
      </c>
      <c r="D111" s="145">
        <v>12.134</v>
      </c>
      <c r="E111" s="146">
        <f>D111/14*100</f>
        <v>86.671428571428578</v>
      </c>
      <c r="F111" s="158">
        <v>20680</v>
      </c>
      <c r="G111" s="159">
        <f>F111/8000*100</f>
        <v>258.5</v>
      </c>
      <c r="H111" s="164" t="s">
        <v>170</v>
      </c>
      <c r="I111" s="43">
        <v>0</v>
      </c>
      <c r="J111" s="149"/>
      <c r="K111" s="161" t="s">
        <v>294</v>
      </c>
      <c r="L111" s="3"/>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5"/>
    </row>
    <row r="112" spans="1:234" s="6" customFormat="1" ht="14.25" customHeight="1" x14ac:dyDescent="0.25">
      <c r="A112" s="143" t="s">
        <v>175</v>
      </c>
      <c r="B112" s="144" t="s">
        <v>40</v>
      </c>
      <c r="C112" s="144" t="s">
        <v>39</v>
      </c>
      <c r="D112" s="145">
        <v>9.6374999999999993</v>
      </c>
      <c r="E112" s="146">
        <f>D112/14*100</f>
        <v>68.839285714285708</v>
      </c>
      <c r="F112" s="158">
        <v>14410</v>
      </c>
      <c r="G112" s="159">
        <f>F112/8000*100</f>
        <v>180.125</v>
      </c>
      <c r="H112" s="164" t="s">
        <v>170</v>
      </c>
      <c r="I112" s="43">
        <v>0</v>
      </c>
      <c r="J112" s="149"/>
      <c r="K112" s="161" t="s">
        <v>294</v>
      </c>
      <c r="L112" s="3"/>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5"/>
    </row>
    <row r="113" spans="1:234" s="9" customFormat="1" ht="17.25" customHeight="1" x14ac:dyDescent="0.25">
      <c r="A113" s="133" t="s">
        <v>184</v>
      </c>
      <c r="B113" s="134" t="s">
        <v>1</v>
      </c>
      <c r="C113" s="135"/>
      <c r="D113" s="136">
        <f>SUM(D114,D130)</f>
        <v>306.44</v>
      </c>
      <c r="E113" s="136"/>
      <c r="F113" s="137">
        <f>SUM(F114,F130)</f>
        <v>117866</v>
      </c>
      <c r="G113" s="138"/>
      <c r="H113" s="139">
        <v>12</v>
      </c>
      <c r="I113" s="151">
        <v>0</v>
      </c>
      <c r="J113" s="142"/>
      <c r="K113" s="139">
        <v>17</v>
      </c>
      <c r="L113" s="18"/>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8"/>
    </row>
    <row r="114" spans="1:234" s="9" customFormat="1" ht="17.25" customHeight="1" x14ac:dyDescent="0.25">
      <c r="A114" s="133" t="s">
        <v>249</v>
      </c>
      <c r="B114" s="134" t="s">
        <v>247</v>
      </c>
      <c r="C114" s="135"/>
      <c r="D114" s="136">
        <f>SUM(D115:D129)</f>
        <v>290.49</v>
      </c>
      <c r="E114" s="136"/>
      <c r="F114" s="137">
        <f>SUM(F115:F129)</f>
        <v>96046</v>
      </c>
      <c r="G114" s="138"/>
      <c r="H114" s="139"/>
      <c r="I114" s="43"/>
      <c r="J114" s="142"/>
      <c r="K114" s="139">
        <v>15</v>
      </c>
      <c r="L114" s="18"/>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8"/>
    </row>
    <row r="115" spans="1:234" s="9" customFormat="1" ht="14.25" customHeight="1" x14ac:dyDescent="0.25">
      <c r="A115" s="143" t="s">
        <v>174</v>
      </c>
      <c r="B115" s="144" t="s">
        <v>8</v>
      </c>
      <c r="C115" s="144" t="s">
        <v>1</v>
      </c>
      <c r="D115" s="145">
        <v>6.05</v>
      </c>
      <c r="E115" s="146">
        <f>D115/50*100</f>
        <v>12.1</v>
      </c>
      <c r="F115" s="158">
        <v>4298</v>
      </c>
      <c r="G115" s="159">
        <f>F115/2500*100</f>
        <v>171.92000000000002</v>
      </c>
      <c r="H115" s="148" t="s">
        <v>198</v>
      </c>
      <c r="I115" s="43">
        <v>0</v>
      </c>
      <c r="J115" s="149" t="s">
        <v>299</v>
      </c>
      <c r="K115" s="161" t="s">
        <v>294</v>
      </c>
      <c r="L115" s="18"/>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8"/>
    </row>
    <row r="116" spans="1:234" s="9" customFormat="1" ht="14.25" customHeight="1" x14ac:dyDescent="0.25">
      <c r="A116" s="143" t="s">
        <v>175</v>
      </c>
      <c r="B116" s="144" t="s">
        <v>10</v>
      </c>
      <c r="C116" s="144" t="s">
        <v>1</v>
      </c>
      <c r="D116" s="145">
        <v>6.3</v>
      </c>
      <c r="E116" s="146">
        <f>D116/50*100</f>
        <v>12.6</v>
      </c>
      <c r="F116" s="158">
        <v>2688</v>
      </c>
      <c r="G116" s="159">
        <f>F116/2500*100</f>
        <v>107.52</v>
      </c>
      <c r="H116" s="148" t="s">
        <v>198</v>
      </c>
      <c r="I116" s="43">
        <v>0</v>
      </c>
      <c r="J116" s="149"/>
      <c r="K116" s="161" t="s">
        <v>294</v>
      </c>
      <c r="L116" s="18"/>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8"/>
    </row>
    <row r="117" spans="1:234" s="13" customFormat="1" ht="14.25" customHeight="1" x14ac:dyDescent="0.25">
      <c r="A117" s="143" t="s">
        <v>176</v>
      </c>
      <c r="B117" s="144" t="s">
        <v>16</v>
      </c>
      <c r="C117" s="144" t="s">
        <v>1</v>
      </c>
      <c r="D117" s="145">
        <v>6.4</v>
      </c>
      <c r="E117" s="146">
        <f>D117/30*100</f>
        <v>21.333333333333336</v>
      </c>
      <c r="F117" s="158">
        <v>5106</v>
      </c>
      <c r="G117" s="159">
        <f>F117/8000*100</f>
        <v>63.824999999999996</v>
      </c>
      <c r="H117" s="164" t="s">
        <v>170</v>
      </c>
      <c r="I117" s="43">
        <v>0</v>
      </c>
      <c r="J117" s="149"/>
      <c r="K117" s="161" t="s">
        <v>294</v>
      </c>
      <c r="L117" s="10"/>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2"/>
    </row>
    <row r="118" spans="1:234" s="9" customFormat="1" ht="14.25" customHeight="1" x14ac:dyDescent="0.25">
      <c r="A118" s="143" t="s">
        <v>177</v>
      </c>
      <c r="B118" s="144" t="s">
        <v>15</v>
      </c>
      <c r="C118" s="144" t="s">
        <v>1</v>
      </c>
      <c r="D118" s="145">
        <v>16.239999999999998</v>
      </c>
      <c r="E118" s="146">
        <f>D118/50*100</f>
        <v>32.479999999999997</v>
      </c>
      <c r="F118" s="158">
        <v>8721</v>
      </c>
      <c r="G118" s="159">
        <f>F118/2500*100</f>
        <v>348.84</v>
      </c>
      <c r="H118" s="148" t="s">
        <v>198</v>
      </c>
      <c r="I118" s="43">
        <v>0</v>
      </c>
      <c r="J118" s="149" t="s">
        <v>299</v>
      </c>
      <c r="K118" s="161" t="s">
        <v>294</v>
      </c>
      <c r="L118" s="18"/>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8"/>
    </row>
    <row r="119" spans="1:234" s="13" customFormat="1" ht="14.25" customHeight="1" x14ac:dyDescent="0.25">
      <c r="A119" s="143" t="s">
        <v>178</v>
      </c>
      <c r="B119" s="144" t="s">
        <v>9</v>
      </c>
      <c r="C119" s="144" t="s">
        <v>1</v>
      </c>
      <c r="D119" s="145">
        <v>27.07</v>
      </c>
      <c r="E119" s="146">
        <f>D119/50*100</f>
        <v>54.14</v>
      </c>
      <c r="F119" s="158">
        <v>9284</v>
      </c>
      <c r="G119" s="159">
        <f>F119/5000*100</f>
        <v>185.68</v>
      </c>
      <c r="H119" s="148" t="s">
        <v>198</v>
      </c>
      <c r="I119" s="43">
        <v>0</v>
      </c>
      <c r="J119" s="149"/>
      <c r="K119" s="161" t="s">
        <v>294</v>
      </c>
      <c r="L119" s="10"/>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2"/>
    </row>
    <row r="120" spans="1:234" s="13" customFormat="1" ht="14.25" customHeight="1" x14ac:dyDescent="0.25">
      <c r="A120" s="143" t="s">
        <v>179</v>
      </c>
      <c r="B120" s="144" t="s">
        <v>13</v>
      </c>
      <c r="C120" s="144" t="s">
        <v>1</v>
      </c>
      <c r="D120" s="145">
        <v>6.98</v>
      </c>
      <c r="E120" s="146">
        <f>D120/30*100</f>
        <v>23.266666666666669</v>
      </c>
      <c r="F120" s="158">
        <v>6251</v>
      </c>
      <c r="G120" s="159">
        <f>F120/8000*100</f>
        <v>78.137500000000003</v>
      </c>
      <c r="H120" s="164" t="s">
        <v>170</v>
      </c>
      <c r="I120" s="43">
        <v>0</v>
      </c>
      <c r="J120" s="149"/>
      <c r="K120" s="161" t="s">
        <v>294</v>
      </c>
      <c r="L120" s="10"/>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2"/>
    </row>
    <row r="121" spans="1:234" s="13" customFormat="1" ht="14.25" customHeight="1" x14ac:dyDescent="0.25">
      <c r="A121" s="143" t="s">
        <v>180</v>
      </c>
      <c r="B121" s="144" t="s">
        <v>7</v>
      </c>
      <c r="C121" s="144" t="s">
        <v>1</v>
      </c>
      <c r="D121" s="145">
        <v>16.27</v>
      </c>
      <c r="E121" s="146">
        <f t="shared" ref="E121:E127" si="14">D121/50*100</f>
        <v>32.54</v>
      </c>
      <c r="F121" s="158">
        <v>11310</v>
      </c>
      <c r="G121" s="159">
        <f t="shared" ref="G121:G127" si="15">F121/2500*100</f>
        <v>452.4</v>
      </c>
      <c r="H121" s="148" t="s">
        <v>198</v>
      </c>
      <c r="I121" s="43">
        <v>0</v>
      </c>
      <c r="J121" s="149" t="s">
        <v>299</v>
      </c>
      <c r="K121" s="161" t="s">
        <v>294</v>
      </c>
      <c r="L121" s="10"/>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2"/>
    </row>
    <row r="122" spans="1:234" s="13" customFormat="1" ht="14.25" customHeight="1" x14ac:dyDescent="0.25">
      <c r="A122" s="143" t="s">
        <v>181</v>
      </c>
      <c r="B122" s="144" t="s">
        <v>6</v>
      </c>
      <c r="C122" s="144" t="s">
        <v>1</v>
      </c>
      <c r="D122" s="145">
        <v>21.73</v>
      </c>
      <c r="E122" s="146">
        <f t="shared" si="14"/>
        <v>43.46</v>
      </c>
      <c r="F122" s="158">
        <v>5686</v>
      </c>
      <c r="G122" s="159">
        <f t="shared" si="15"/>
        <v>227.44</v>
      </c>
      <c r="H122" s="148" t="s">
        <v>198</v>
      </c>
      <c r="I122" s="43">
        <v>0</v>
      </c>
      <c r="J122" s="149" t="s">
        <v>299</v>
      </c>
      <c r="K122" s="161" t="s">
        <v>294</v>
      </c>
      <c r="L122" s="10"/>
      <c r="M122" s="33"/>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2"/>
    </row>
    <row r="123" spans="1:234" s="13" customFormat="1" ht="14.25" customHeight="1" x14ac:dyDescent="0.25">
      <c r="A123" s="143" t="s">
        <v>190</v>
      </c>
      <c r="B123" s="144" t="s">
        <v>12</v>
      </c>
      <c r="C123" s="144" t="s">
        <v>1</v>
      </c>
      <c r="D123" s="145">
        <v>23.44</v>
      </c>
      <c r="E123" s="146">
        <f t="shared" si="14"/>
        <v>46.88</v>
      </c>
      <c r="F123" s="158">
        <v>5837</v>
      </c>
      <c r="G123" s="159">
        <f t="shared" si="15"/>
        <v>233.48</v>
      </c>
      <c r="H123" s="148" t="s">
        <v>198</v>
      </c>
      <c r="I123" s="43">
        <v>0</v>
      </c>
      <c r="J123" s="149" t="s">
        <v>299</v>
      </c>
      <c r="K123" s="161" t="s">
        <v>294</v>
      </c>
      <c r="L123" s="10"/>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2"/>
    </row>
    <row r="124" spans="1:234" s="6" customFormat="1" ht="14.25" customHeight="1" x14ac:dyDescent="0.25">
      <c r="A124" s="143" t="s">
        <v>191</v>
      </c>
      <c r="B124" s="144" t="s">
        <v>5</v>
      </c>
      <c r="C124" s="144" t="s">
        <v>1</v>
      </c>
      <c r="D124" s="145">
        <v>35.99</v>
      </c>
      <c r="E124" s="146">
        <f t="shared" si="14"/>
        <v>71.98</v>
      </c>
      <c r="F124" s="158">
        <v>7581</v>
      </c>
      <c r="G124" s="159">
        <f t="shared" si="15"/>
        <v>303.24</v>
      </c>
      <c r="H124" s="148" t="s">
        <v>198</v>
      </c>
      <c r="I124" s="43">
        <v>0</v>
      </c>
      <c r="J124" s="149" t="s">
        <v>299</v>
      </c>
      <c r="K124" s="161" t="s">
        <v>294</v>
      </c>
      <c r="L124" s="3"/>
      <c r="M124" s="25"/>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5"/>
    </row>
    <row r="125" spans="1:234" s="6" customFormat="1" ht="14.25" customHeight="1" x14ac:dyDescent="0.25">
      <c r="A125" s="143" t="s">
        <v>200</v>
      </c>
      <c r="B125" s="144" t="s">
        <v>11</v>
      </c>
      <c r="C125" s="144" t="s">
        <v>1</v>
      </c>
      <c r="D125" s="145">
        <v>38.5</v>
      </c>
      <c r="E125" s="146">
        <f t="shared" si="14"/>
        <v>77</v>
      </c>
      <c r="F125" s="158">
        <v>4741</v>
      </c>
      <c r="G125" s="159">
        <f t="shared" si="15"/>
        <v>189.64000000000001</v>
      </c>
      <c r="H125" s="148" t="s">
        <v>198</v>
      </c>
      <c r="I125" s="43">
        <v>0</v>
      </c>
      <c r="J125" s="149" t="s">
        <v>299</v>
      </c>
      <c r="K125" s="161" t="s">
        <v>294</v>
      </c>
      <c r="L125" s="3"/>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5"/>
    </row>
    <row r="126" spans="1:234" s="6" customFormat="1" ht="14.25" customHeight="1" x14ac:dyDescent="0.25">
      <c r="A126" s="143" t="s">
        <v>192</v>
      </c>
      <c r="B126" s="144" t="s">
        <v>18</v>
      </c>
      <c r="C126" s="144" t="s">
        <v>1</v>
      </c>
      <c r="D126" s="145">
        <v>25.18</v>
      </c>
      <c r="E126" s="146">
        <f t="shared" si="14"/>
        <v>50.360000000000007</v>
      </c>
      <c r="F126" s="158">
        <v>6904</v>
      </c>
      <c r="G126" s="159">
        <f t="shared" si="15"/>
        <v>276.16000000000003</v>
      </c>
      <c r="H126" s="148" t="s">
        <v>198</v>
      </c>
      <c r="I126" s="43">
        <v>0</v>
      </c>
      <c r="J126" s="149" t="s">
        <v>299</v>
      </c>
      <c r="K126" s="161" t="s">
        <v>294</v>
      </c>
      <c r="L126" s="3"/>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5"/>
    </row>
    <row r="127" spans="1:234" s="6" customFormat="1" ht="14.25" customHeight="1" x14ac:dyDescent="0.25">
      <c r="A127" s="143" t="s">
        <v>193</v>
      </c>
      <c r="B127" s="144" t="s">
        <v>14</v>
      </c>
      <c r="C127" s="144" t="s">
        <v>1</v>
      </c>
      <c r="D127" s="145">
        <v>30.57</v>
      </c>
      <c r="E127" s="146">
        <f t="shared" si="14"/>
        <v>61.140000000000008</v>
      </c>
      <c r="F127" s="158">
        <v>7200</v>
      </c>
      <c r="G127" s="159">
        <f t="shared" si="15"/>
        <v>288</v>
      </c>
      <c r="H127" s="148" t="s">
        <v>198</v>
      </c>
      <c r="I127" s="43">
        <v>0</v>
      </c>
      <c r="J127" s="149" t="s">
        <v>299</v>
      </c>
      <c r="K127" s="161" t="s">
        <v>294</v>
      </c>
      <c r="L127" s="3"/>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5"/>
    </row>
    <row r="128" spans="1:234" s="9" customFormat="1" ht="14.25" customHeight="1" x14ac:dyDescent="0.25">
      <c r="A128" s="143" t="s">
        <v>202</v>
      </c>
      <c r="B128" s="144" t="s">
        <v>4</v>
      </c>
      <c r="C128" s="144" t="s">
        <v>1</v>
      </c>
      <c r="D128" s="145">
        <v>8.2100000000000009</v>
      </c>
      <c r="E128" s="146">
        <f>D128/30*100</f>
        <v>27.366666666666667</v>
      </c>
      <c r="F128" s="158">
        <v>5042</v>
      </c>
      <c r="G128" s="159">
        <f>F128/8000*100</f>
        <v>63.024999999999999</v>
      </c>
      <c r="H128" s="164" t="s">
        <v>170</v>
      </c>
      <c r="I128" s="43">
        <v>0</v>
      </c>
      <c r="J128" s="149"/>
      <c r="K128" s="161" t="s">
        <v>294</v>
      </c>
      <c r="L128" s="18"/>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8"/>
    </row>
    <row r="129" spans="1:234" s="9" customFormat="1" ht="14.25" customHeight="1" x14ac:dyDescent="0.25">
      <c r="A129" s="143" t="s">
        <v>194</v>
      </c>
      <c r="B129" s="144" t="s">
        <v>17</v>
      </c>
      <c r="C129" s="144" t="s">
        <v>1</v>
      </c>
      <c r="D129" s="145">
        <v>21.56</v>
      </c>
      <c r="E129" s="146">
        <f t="shared" ref="E129" si="16">D129/50*100</f>
        <v>43.12</v>
      </c>
      <c r="F129" s="158">
        <v>5397</v>
      </c>
      <c r="G129" s="159">
        <f t="shared" ref="G129" si="17">F129/2500*100</f>
        <v>215.88</v>
      </c>
      <c r="H129" s="148" t="s">
        <v>198</v>
      </c>
      <c r="I129" s="43">
        <v>0</v>
      </c>
      <c r="J129" s="149" t="s">
        <v>299</v>
      </c>
      <c r="K129" s="161" t="s">
        <v>294</v>
      </c>
      <c r="L129" s="18"/>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8"/>
    </row>
    <row r="130" spans="1:234" s="9" customFormat="1" ht="17.25" customHeight="1" x14ac:dyDescent="0.25">
      <c r="A130" s="133" t="s">
        <v>250</v>
      </c>
      <c r="B130" s="134" t="s">
        <v>251</v>
      </c>
      <c r="C130" s="144"/>
      <c r="D130" s="152">
        <f>SUM(D131:D132)</f>
        <v>15.95</v>
      </c>
      <c r="E130" s="152"/>
      <c r="F130" s="153">
        <f>SUM(F131:F132)</f>
        <v>21820</v>
      </c>
      <c r="G130" s="159"/>
      <c r="H130" s="148"/>
      <c r="I130" s="43"/>
      <c r="J130" s="142"/>
      <c r="K130" s="154" t="s">
        <v>296</v>
      </c>
      <c r="L130" s="18"/>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8"/>
    </row>
    <row r="131" spans="1:234" s="9" customFormat="1" ht="14.25" customHeight="1" x14ac:dyDescent="0.25">
      <c r="A131" s="143" t="s">
        <v>174</v>
      </c>
      <c r="B131" s="144" t="s">
        <v>3</v>
      </c>
      <c r="C131" s="144" t="s">
        <v>1</v>
      </c>
      <c r="D131" s="145">
        <v>8.68</v>
      </c>
      <c r="E131" s="146">
        <f>D131/14*100</f>
        <v>62</v>
      </c>
      <c r="F131" s="158">
        <v>9838</v>
      </c>
      <c r="G131" s="159">
        <f>F131/8000*100</f>
        <v>122.97499999999999</v>
      </c>
      <c r="H131" s="164" t="s">
        <v>170</v>
      </c>
      <c r="I131" s="43">
        <v>0</v>
      </c>
      <c r="J131" s="149"/>
      <c r="K131" s="161" t="s">
        <v>294</v>
      </c>
      <c r="L131" s="18"/>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8"/>
    </row>
    <row r="132" spans="1:234" s="13" customFormat="1" ht="14.25" customHeight="1" x14ac:dyDescent="0.25">
      <c r="A132" s="143" t="s">
        <v>175</v>
      </c>
      <c r="B132" s="144" t="s">
        <v>2</v>
      </c>
      <c r="C132" s="144" t="s">
        <v>1</v>
      </c>
      <c r="D132" s="145">
        <v>7.27</v>
      </c>
      <c r="E132" s="146">
        <f>D132/14*100</f>
        <v>51.928571428571423</v>
      </c>
      <c r="F132" s="158">
        <v>11982</v>
      </c>
      <c r="G132" s="159">
        <f>F132/8000*100</f>
        <v>149.77499999999998</v>
      </c>
      <c r="H132" s="164" t="s">
        <v>170</v>
      </c>
      <c r="I132" s="43">
        <v>0</v>
      </c>
      <c r="J132" s="149"/>
      <c r="K132" s="161" t="s">
        <v>294</v>
      </c>
      <c r="L132" s="10"/>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2"/>
    </row>
    <row r="133" spans="1:234" s="9" customFormat="1" ht="17.25" customHeight="1" x14ac:dyDescent="0.25">
      <c r="A133" s="133" t="s">
        <v>185</v>
      </c>
      <c r="B133" s="134" t="s">
        <v>19</v>
      </c>
      <c r="C133" s="135"/>
      <c r="D133" s="136">
        <f>SUM(D134,D152)</f>
        <v>208.30000000000004</v>
      </c>
      <c r="E133" s="136"/>
      <c r="F133" s="137">
        <f>SUM(F134,F152)</f>
        <v>205702</v>
      </c>
      <c r="G133" s="138"/>
      <c r="H133" s="154">
        <v>0</v>
      </c>
      <c r="I133" s="140">
        <v>0</v>
      </c>
      <c r="J133" s="142"/>
      <c r="K133" s="139">
        <v>19</v>
      </c>
      <c r="L133" s="18"/>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8"/>
    </row>
    <row r="134" spans="1:234" s="9" customFormat="1" ht="17.25" customHeight="1" x14ac:dyDescent="0.25">
      <c r="A134" s="133" t="s">
        <v>249</v>
      </c>
      <c r="B134" s="134" t="s">
        <v>247</v>
      </c>
      <c r="C134" s="135"/>
      <c r="D134" s="136">
        <f>SUM(D135:D151)</f>
        <v>193.27000000000004</v>
      </c>
      <c r="E134" s="136"/>
      <c r="F134" s="137">
        <f>SUM(F135:F151)</f>
        <v>180055</v>
      </c>
      <c r="G134" s="138"/>
      <c r="H134" s="154"/>
      <c r="I134" s="43"/>
      <c r="J134" s="142"/>
      <c r="K134" s="139">
        <v>17</v>
      </c>
      <c r="L134" s="18"/>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8"/>
    </row>
    <row r="135" spans="1:234" s="6" customFormat="1" ht="14.25" customHeight="1" x14ac:dyDescent="0.25">
      <c r="A135" s="143" t="s">
        <v>174</v>
      </c>
      <c r="B135" s="144" t="s">
        <v>23</v>
      </c>
      <c r="C135" s="144" t="s">
        <v>19</v>
      </c>
      <c r="D135" s="145">
        <v>15.12</v>
      </c>
      <c r="E135" s="146">
        <f t="shared" ref="E135:E144" si="18">D135/30*100</f>
        <v>50.4</v>
      </c>
      <c r="F135" s="170">
        <v>13617</v>
      </c>
      <c r="G135" s="171">
        <f t="shared" ref="G135:G144" si="19">F135/8000*100</f>
        <v>170.21250000000001</v>
      </c>
      <c r="H135" s="172">
        <v>0</v>
      </c>
      <c r="I135" s="172">
        <v>0</v>
      </c>
      <c r="J135" s="173"/>
      <c r="K135" s="172" t="s">
        <v>294</v>
      </c>
      <c r="L135" s="3"/>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5"/>
    </row>
    <row r="136" spans="1:234" s="6" customFormat="1" ht="14.25" customHeight="1" x14ac:dyDescent="0.25">
      <c r="A136" s="143" t="s">
        <v>175</v>
      </c>
      <c r="B136" s="144" t="s">
        <v>30</v>
      </c>
      <c r="C136" s="144" t="s">
        <v>19</v>
      </c>
      <c r="D136" s="145">
        <v>9.1199999999999992</v>
      </c>
      <c r="E136" s="146">
        <f t="shared" si="18"/>
        <v>30.4</v>
      </c>
      <c r="F136" s="170">
        <v>9192</v>
      </c>
      <c r="G136" s="171">
        <f t="shared" si="19"/>
        <v>114.9</v>
      </c>
      <c r="H136" s="172">
        <v>0</v>
      </c>
      <c r="I136" s="172">
        <v>0</v>
      </c>
      <c r="J136" s="173"/>
      <c r="K136" s="172" t="s">
        <v>294</v>
      </c>
      <c r="L136" s="3"/>
      <c r="M136" s="25"/>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5"/>
    </row>
    <row r="137" spans="1:234" s="6" customFormat="1" ht="14.25" customHeight="1" x14ac:dyDescent="0.25">
      <c r="A137" s="143" t="s">
        <v>176</v>
      </c>
      <c r="B137" s="144" t="s">
        <v>37</v>
      </c>
      <c r="C137" s="144" t="s">
        <v>19</v>
      </c>
      <c r="D137" s="145">
        <v>14.45</v>
      </c>
      <c r="E137" s="146">
        <f t="shared" si="18"/>
        <v>48.166666666666664</v>
      </c>
      <c r="F137" s="170">
        <v>11861</v>
      </c>
      <c r="G137" s="171">
        <f t="shared" si="19"/>
        <v>148.26250000000002</v>
      </c>
      <c r="H137" s="172">
        <v>0</v>
      </c>
      <c r="I137" s="172">
        <v>0</v>
      </c>
      <c r="J137" s="173"/>
      <c r="K137" s="172" t="s">
        <v>294</v>
      </c>
      <c r="L137" s="3"/>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5"/>
    </row>
    <row r="138" spans="1:234" s="6" customFormat="1" ht="14.25" customHeight="1" x14ac:dyDescent="0.25">
      <c r="A138" s="143" t="s">
        <v>177</v>
      </c>
      <c r="B138" s="144" t="s">
        <v>29</v>
      </c>
      <c r="C138" s="144" t="s">
        <v>19</v>
      </c>
      <c r="D138" s="145">
        <v>9.57</v>
      </c>
      <c r="E138" s="146">
        <f t="shared" si="18"/>
        <v>31.900000000000002</v>
      </c>
      <c r="F138" s="170">
        <v>8586</v>
      </c>
      <c r="G138" s="171">
        <f t="shared" si="19"/>
        <v>107.325</v>
      </c>
      <c r="H138" s="172">
        <v>0</v>
      </c>
      <c r="I138" s="172">
        <v>0</v>
      </c>
      <c r="J138" s="173"/>
      <c r="K138" s="172" t="s">
        <v>294</v>
      </c>
      <c r="L138" s="3"/>
      <c r="M138" s="25"/>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5"/>
    </row>
    <row r="139" spans="1:234" s="6" customFormat="1" ht="14.25" customHeight="1" x14ac:dyDescent="0.25">
      <c r="A139" s="143" t="s">
        <v>178</v>
      </c>
      <c r="B139" s="144" t="s">
        <v>31</v>
      </c>
      <c r="C139" s="144" t="s">
        <v>19</v>
      </c>
      <c r="D139" s="145">
        <v>13.92</v>
      </c>
      <c r="E139" s="146">
        <f t="shared" si="18"/>
        <v>46.400000000000006</v>
      </c>
      <c r="F139" s="170">
        <v>16494</v>
      </c>
      <c r="G139" s="171">
        <f t="shared" si="19"/>
        <v>206.17500000000001</v>
      </c>
      <c r="H139" s="172">
        <v>0</v>
      </c>
      <c r="I139" s="172">
        <v>0</v>
      </c>
      <c r="J139" s="173"/>
      <c r="K139" s="172" t="s">
        <v>294</v>
      </c>
      <c r="L139" s="3"/>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5"/>
    </row>
    <row r="140" spans="1:234" s="6" customFormat="1" ht="14.25" customHeight="1" x14ac:dyDescent="0.25">
      <c r="A140" s="143" t="s">
        <v>179</v>
      </c>
      <c r="B140" s="144" t="s">
        <v>35</v>
      </c>
      <c r="C140" s="144" t="s">
        <v>19</v>
      </c>
      <c r="D140" s="145">
        <v>8.35</v>
      </c>
      <c r="E140" s="146">
        <f t="shared" si="18"/>
        <v>27.833333333333332</v>
      </c>
      <c r="F140" s="170">
        <v>10496</v>
      </c>
      <c r="G140" s="171">
        <f t="shared" si="19"/>
        <v>131.20000000000002</v>
      </c>
      <c r="H140" s="172">
        <v>0</v>
      </c>
      <c r="I140" s="172">
        <v>0</v>
      </c>
      <c r="J140" s="173"/>
      <c r="K140" s="172" t="s">
        <v>294</v>
      </c>
      <c r="L140" s="3"/>
      <c r="M140" s="26"/>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5"/>
    </row>
    <row r="141" spans="1:234" s="6" customFormat="1" ht="14.25" customHeight="1" x14ac:dyDescent="0.25">
      <c r="A141" s="143" t="s">
        <v>180</v>
      </c>
      <c r="B141" s="144" t="s">
        <v>32</v>
      </c>
      <c r="C141" s="144" t="s">
        <v>19</v>
      </c>
      <c r="D141" s="145">
        <v>10.8</v>
      </c>
      <c r="E141" s="146">
        <f t="shared" si="18"/>
        <v>36.000000000000007</v>
      </c>
      <c r="F141" s="170">
        <v>10523</v>
      </c>
      <c r="G141" s="171">
        <f t="shared" si="19"/>
        <v>131.53749999999999</v>
      </c>
      <c r="H141" s="172">
        <v>0</v>
      </c>
      <c r="I141" s="172">
        <v>0</v>
      </c>
      <c r="J141" s="173"/>
      <c r="K141" s="172" t="s">
        <v>294</v>
      </c>
      <c r="L141" s="3"/>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5"/>
    </row>
    <row r="142" spans="1:234" s="6" customFormat="1" ht="14.25" customHeight="1" x14ac:dyDescent="0.25">
      <c r="A142" s="143" t="s">
        <v>181</v>
      </c>
      <c r="B142" s="144" t="s">
        <v>38</v>
      </c>
      <c r="C142" s="144" t="s">
        <v>19</v>
      </c>
      <c r="D142" s="145">
        <v>8.6199999999999992</v>
      </c>
      <c r="E142" s="146">
        <f t="shared" si="18"/>
        <v>28.733333333333334</v>
      </c>
      <c r="F142" s="170">
        <v>10603</v>
      </c>
      <c r="G142" s="171">
        <f t="shared" si="19"/>
        <v>132.53749999999999</v>
      </c>
      <c r="H142" s="172">
        <v>0</v>
      </c>
      <c r="I142" s="172">
        <v>0</v>
      </c>
      <c r="J142" s="173"/>
      <c r="K142" s="172" t="s">
        <v>294</v>
      </c>
      <c r="L142" s="3"/>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5"/>
    </row>
    <row r="143" spans="1:234" s="6" customFormat="1" ht="14.25" customHeight="1" x14ac:dyDescent="0.25">
      <c r="A143" s="143" t="s">
        <v>190</v>
      </c>
      <c r="B143" s="144" t="s">
        <v>36</v>
      </c>
      <c r="C143" s="144" t="s">
        <v>19</v>
      </c>
      <c r="D143" s="145">
        <v>10.029999999999999</v>
      </c>
      <c r="E143" s="146">
        <f t="shared" si="18"/>
        <v>33.43333333333333</v>
      </c>
      <c r="F143" s="170">
        <v>9009</v>
      </c>
      <c r="G143" s="171">
        <f t="shared" si="19"/>
        <v>112.61250000000001</v>
      </c>
      <c r="H143" s="172">
        <v>0</v>
      </c>
      <c r="I143" s="172">
        <v>0</v>
      </c>
      <c r="J143" s="173"/>
      <c r="K143" s="172" t="s">
        <v>294</v>
      </c>
      <c r="L143" s="3"/>
      <c r="M143" s="25"/>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5"/>
    </row>
    <row r="144" spans="1:234" s="6" customFormat="1" ht="14.25" customHeight="1" x14ac:dyDescent="0.25">
      <c r="A144" s="143" t="s">
        <v>191</v>
      </c>
      <c r="B144" s="144" t="s">
        <v>28</v>
      </c>
      <c r="C144" s="144" t="s">
        <v>19</v>
      </c>
      <c r="D144" s="145">
        <v>7.67</v>
      </c>
      <c r="E144" s="146">
        <f t="shared" si="18"/>
        <v>25.566666666666666</v>
      </c>
      <c r="F144" s="170">
        <v>6231</v>
      </c>
      <c r="G144" s="171">
        <f t="shared" si="19"/>
        <v>77.887500000000003</v>
      </c>
      <c r="H144" s="172">
        <v>0</v>
      </c>
      <c r="I144" s="172">
        <v>0</v>
      </c>
      <c r="J144" s="173"/>
      <c r="K144" s="172" t="s">
        <v>294</v>
      </c>
      <c r="L144" s="3"/>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5"/>
    </row>
    <row r="145" spans="1:234" s="6" customFormat="1" ht="14.25" customHeight="1" x14ac:dyDescent="0.25">
      <c r="A145" s="143" t="s">
        <v>200</v>
      </c>
      <c r="B145" s="144" t="s">
        <v>22</v>
      </c>
      <c r="C145" s="144" t="s">
        <v>19</v>
      </c>
      <c r="D145" s="145">
        <v>11.14</v>
      </c>
      <c r="E145" s="146">
        <f t="shared" ref="E145:E150" si="20">D145/30*100</f>
        <v>37.133333333333333</v>
      </c>
      <c r="F145" s="170">
        <v>8302</v>
      </c>
      <c r="G145" s="171">
        <f t="shared" ref="G145:G150" si="21">F145/8000*100</f>
        <v>103.77499999999999</v>
      </c>
      <c r="H145" s="172">
        <v>0</v>
      </c>
      <c r="I145" s="172">
        <v>0</v>
      </c>
      <c r="J145" s="173"/>
      <c r="K145" s="172" t="s">
        <v>294</v>
      </c>
      <c r="L145" s="3"/>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5"/>
    </row>
    <row r="146" spans="1:234" s="6" customFormat="1" ht="14.25" customHeight="1" x14ac:dyDescent="0.25">
      <c r="A146" s="143" t="s">
        <v>192</v>
      </c>
      <c r="B146" s="144" t="s">
        <v>33</v>
      </c>
      <c r="C146" s="144" t="s">
        <v>19</v>
      </c>
      <c r="D146" s="145">
        <v>10.85</v>
      </c>
      <c r="E146" s="146">
        <f>D146/30*100</f>
        <v>36.166666666666664</v>
      </c>
      <c r="F146" s="170">
        <v>8003</v>
      </c>
      <c r="G146" s="171">
        <f>F146/8000*100</f>
        <v>100.03749999999999</v>
      </c>
      <c r="H146" s="172">
        <v>0</v>
      </c>
      <c r="I146" s="172">
        <v>0</v>
      </c>
      <c r="J146" s="173"/>
      <c r="K146" s="172" t="s">
        <v>294</v>
      </c>
      <c r="L146" s="3"/>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5"/>
    </row>
    <row r="147" spans="1:234" s="6" customFormat="1" ht="14.25" customHeight="1" x14ac:dyDescent="0.25">
      <c r="A147" s="143" t="s">
        <v>193</v>
      </c>
      <c r="B147" s="144" t="s">
        <v>25</v>
      </c>
      <c r="C147" s="144" t="s">
        <v>19</v>
      </c>
      <c r="D147" s="145">
        <v>9.77</v>
      </c>
      <c r="E147" s="146">
        <f>D147/30*100</f>
        <v>32.566666666666663</v>
      </c>
      <c r="F147" s="170">
        <v>8331</v>
      </c>
      <c r="G147" s="171">
        <f>F147/8000*100</f>
        <v>104.13749999999999</v>
      </c>
      <c r="H147" s="172">
        <v>0</v>
      </c>
      <c r="I147" s="172">
        <v>0</v>
      </c>
      <c r="J147" s="173"/>
      <c r="K147" s="172" t="s">
        <v>294</v>
      </c>
      <c r="L147" s="3"/>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5"/>
    </row>
    <row r="148" spans="1:234" s="6" customFormat="1" ht="14.25" customHeight="1" x14ac:dyDescent="0.25">
      <c r="A148" s="143" t="s">
        <v>202</v>
      </c>
      <c r="B148" s="144" t="s">
        <v>27</v>
      </c>
      <c r="C148" s="144" t="s">
        <v>19</v>
      </c>
      <c r="D148" s="145">
        <v>12.07</v>
      </c>
      <c r="E148" s="146">
        <f>D148/30*100</f>
        <v>40.233333333333334</v>
      </c>
      <c r="F148" s="170">
        <v>8664</v>
      </c>
      <c r="G148" s="171">
        <f>F148/8000*100</f>
        <v>108.3</v>
      </c>
      <c r="H148" s="172">
        <v>0</v>
      </c>
      <c r="I148" s="172">
        <v>0</v>
      </c>
      <c r="J148" s="173"/>
      <c r="K148" s="172" t="s">
        <v>294</v>
      </c>
      <c r="L148" s="3"/>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5"/>
    </row>
    <row r="149" spans="1:234" s="6" customFormat="1" ht="14.25" customHeight="1" x14ac:dyDescent="0.25">
      <c r="A149" s="143" t="s">
        <v>194</v>
      </c>
      <c r="B149" s="144" t="s">
        <v>24</v>
      </c>
      <c r="C149" s="144" t="s">
        <v>19</v>
      </c>
      <c r="D149" s="145">
        <v>16.46</v>
      </c>
      <c r="E149" s="146">
        <f t="shared" si="20"/>
        <v>54.866666666666674</v>
      </c>
      <c r="F149" s="170">
        <v>15309</v>
      </c>
      <c r="G149" s="171">
        <f t="shared" si="21"/>
        <v>191.36249999999998</v>
      </c>
      <c r="H149" s="172">
        <v>0</v>
      </c>
      <c r="I149" s="172">
        <v>0</v>
      </c>
      <c r="J149" s="173"/>
      <c r="K149" s="172" t="s">
        <v>294</v>
      </c>
      <c r="L149" s="3"/>
      <c r="M149" s="25"/>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5"/>
    </row>
    <row r="150" spans="1:234" s="6" customFormat="1" ht="14.25" customHeight="1" x14ac:dyDescent="0.25">
      <c r="A150" s="143" t="s">
        <v>195</v>
      </c>
      <c r="B150" s="144" t="s">
        <v>26</v>
      </c>
      <c r="C150" s="144" t="s">
        <v>19</v>
      </c>
      <c r="D150" s="145">
        <v>14.9</v>
      </c>
      <c r="E150" s="146">
        <f t="shared" si="20"/>
        <v>49.666666666666671</v>
      </c>
      <c r="F150" s="170">
        <v>15089</v>
      </c>
      <c r="G150" s="171">
        <f t="shared" si="21"/>
        <v>188.61250000000001</v>
      </c>
      <c r="H150" s="172">
        <v>0</v>
      </c>
      <c r="I150" s="172">
        <v>0</v>
      </c>
      <c r="J150" s="173"/>
      <c r="K150" s="172" t="s">
        <v>294</v>
      </c>
      <c r="L150" s="3"/>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5"/>
    </row>
    <row r="151" spans="1:234" s="6" customFormat="1" ht="14.25" customHeight="1" x14ac:dyDescent="0.25">
      <c r="A151" s="143" t="s">
        <v>196</v>
      </c>
      <c r="B151" s="144" t="s">
        <v>34</v>
      </c>
      <c r="C151" s="144" t="s">
        <v>19</v>
      </c>
      <c r="D151" s="145">
        <v>10.43</v>
      </c>
      <c r="E151" s="146">
        <f>D151/30*100</f>
        <v>34.766666666666666</v>
      </c>
      <c r="F151" s="170">
        <v>9745</v>
      </c>
      <c r="G151" s="171">
        <f>F151/8000*100</f>
        <v>121.81249999999999</v>
      </c>
      <c r="H151" s="172">
        <v>0</v>
      </c>
      <c r="I151" s="172">
        <v>0</v>
      </c>
      <c r="J151" s="173"/>
      <c r="K151" s="172" t="s">
        <v>294</v>
      </c>
      <c r="L151" s="3"/>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5"/>
    </row>
    <row r="152" spans="1:234" s="9" customFormat="1" ht="17.25" customHeight="1" x14ac:dyDescent="0.25">
      <c r="A152" s="133" t="s">
        <v>250</v>
      </c>
      <c r="B152" s="134" t="s">
        <v>251</v>
      </c>
      <c r="C152" s="144"/>
      <c r="D152" s="152">
        <f>SUM(D153:D154)</f>
        <v>15.03</v>
      </c>
      <c r="E152" s="152"/>
      <c r="F152" s="153">
        <f>SUM(F153:F154)</f>
        <v>25647</v>
      </c>
      <c r="G152" s="171"/>
      <c r="H152" s="172"/>
      <c r="I152" s="172"/>
      <c r="J152" s="142"/>
      <c r="K152" s="154" t="s">
        <v>296</v>
      </c>
      <c r="L152" s="18"/>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8"/>
    </row>
    <row r="153" spans="1:234" s="6" customFormat="1" ht="14.25" customHeight="1" x14ac:dyDescent="0.25">
      <c r="A153" s="143" t="s">
        <v>174</v>
      </c>
      <c r="B153" s="144" t="s">
        <v>20</v>
      </c>
      <c r="C153" s="144" t="s">
        <v>19</v>
      </c>
      <c r="D153" s="145">
        <v>9.44</v>
      </c>
      <c r="E153" s="146">
        <f>D153/14*100</f>
        <v>67.428571428571431</v>
      </c>
      <c r="F153" s="170">
        <v>16062</v>
      </c>
      <c r="G153" s="171">
        <f>F153/8000*100</f>
        <v>200.77500000000001</v>
      </c>
      <c r="H153" s="172">
        <v>0</v>
      </c>
      <c r="I153" s="172">
        <v>0</v>
      </c>
      <c r="J153" s="173"/>
      <c r="K153" s="172" t="s">
        <v>294</v>
      </c>
      <c r="L153" s="3"/>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5"/>
    </row>
    <row r="154" spans="1:234" s="6" customFormat="1" ht="14.25" customHeight="1" x14ac:dyDescent="0.25">
      <c r="A154" s="143" t="s">
        <v>175</v>
      </c>
      <c r="B154" s="144" t="s">
        <v>21</v>
      </c>
      <c r="C154" s="144" t="s">
        <v>19</v>
      </c>
      <c r="D154" s="145">
        <v>5.59</v>
      </c>
      <c r="E154" s="146">
        <f>D154/14*100</f>
        <v>39.928571428571431</v>
      </c>
      <c r="F154" s="170">
        <v>9585</v>
      </c>
      <c r="G154" s="171">
        <f>F154/8000*100</f>
        <v>119.81250000000001</v>
      </c>
      <c r="H154" s="174" t="s">
        <v>170</v>
      </c>
      <c r="I154" s="172">
        <v>0</v>
      </c>
      <c r="J154" s="173"/>
      <c r="K154" s="172" t="s">
        <v>294</v>
      </c>
      <c r="L154" s="3"/>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5"/>
    </row>
    <row r="155" spans="1:234" s="9" customFormat="1" ht="18" customHeight="1" x14ac:dyDescent="0.25">
      <c r="A155" s="133" t="s">
        <v>186</v>
      </c>
      <c r="B155" s="134" t="s">
        <v>151</v>
      </c>
      <c r="C155" s="135"/>
      <c r="D155" s="136">
        <f>SUM(D156,D174)</f>
        <v>206</v>
      </c>
      <c r="E155" s="136"/>
      <c r="F155" s="137">
        <f>SUM(F156,F174)</f>
        <v>288819</v>
      </c>
      <c r="G155" s="138"/>
      <c r="H155" s="175" t="s">
        <v>170</v>
      </c>
      <c r="I155" s="140">
        <v>0</v>
      </c>
      <c r="J155" s="142"/>
      <c r="K155" s="139">
        <v>19</v>
      </c>
      <c r="L155" s="18"/>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8"/>
    </row>
    <row r="156" spans="1:234" s="6" customFormat="1" ht="18" customHeight="1" x14ac:dyDescent="0.25">
      <c r="A156" s="133" t="s">
        <v>249</v>
      </c>
      <c r="B156" s="134" t="s">
        <v>247</v>
      </c>
      <c r="C156" s="135"/>
      <c r="D156" s="136">
        <f>SUM(D157:D173)</f>
        <v>181.76</v>
      </c>
      <c r="E156" s="136"/>
      <c r="F156" s="137">
        <f>SUM(F157:F173)</f>
        <v>248196</v>
      </c>
      <c r="G156" s="138"/>
      <c r="H156" s="175"/>
      <c r="I156" s="43"/>
      <c r="J156" s="142"/>
      <c r="K156" s="139">
        <v>17</v>
      </c>
      <c r="L156" s="3"/>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5"/>
    </row>
    <row r="157" spans="1:234" s="9" customFormat="1" ht="14.25" customHeight="1" x14ac:dyDescent="0.25">
      <c r="A157" s="143" t="s">
        <v>174</v>
      </c>
      <c r="B157" s="144" t="s">
        <v>168</v>
      </c>
      <c r="C157" s="144" t="s">
        <v>151</v>
      </c>
      <c r="D157" s="145">
        <v>7.82</v>
      </c>
      <c r="E157" s="146">
        <f t="shared" ref="E157:E169" si="22">D157/30*100</f>
        <v>26.066666666666666</v>
      </c>
      <c r="F157" s="158">
        <v>10866</v>
      </c>
      <c r="G157" s="159">
        <f t="shared" ref="G157:G169" si="23">F157/8000*100</f>
        <v>135.82499999999999</v>
      </c>
      <c r="H157" s="164" t="s">
        <v>170</v>
      </c>
      <c r="I157" s="43">
        <v>0</v>
      </c>
      <c r="J157" s="149"/>
      <c r="K157" s="161" t="s">
        <v>294</v>
      </c>
      <c r="L157" s="18"/>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8"/>
    </row>
    <row r="158" spans="1:234" s="9" customFormat="1" ht="14.25" customHeight="1" x14ac:dyDescent="0.25">
      <c r="A158" s="143" t="s">
        <v>175</v>
      </c>
      <c r="B158" s="144" t="s">
        <v>166</v>
      </c>
      <c r="C158" s="144" t="s">
        <v>151</v>
      </c>
      <c r="D158" s="145">
        <v>10.08</v>
      </c>
      <c r="E158" s="146">
        <f t="shared" si="22"/>
        <v>33.6</v>
      </c>
      <c r="F158" s="158">
        <v>17301</v>
      </c>
      <c r="G158" s="159">
        <f t="shared" si="23"/>
        <v>216.26249999999999</v>
      </c>
      <c r="H158" s="164" t="s">
        <v>170</v>
      </c>
      <c r="I158" s="43">
        <v>0</v>
      </c>
      <c r="J158" s="149"/>
      <c r="K158" s="161" t="s">
        <v>294</v>
      </c>
      <c r="L158" s="18"/>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8"/>
    </row>
    <row r="159" spans="1:234" s="9" customFormat="1" ht="14.25" customHeight="1" x14ac:dyDescent="0.25">
      <c r="A159" s="143" t="s">
        <v>176</v>
      </c>
      <c r="B159" s="144" t="s">
        <v>162</v>
      </c>
      <c r="C159" s="144" t="s">
        <v>151</v>
      </c>
      <c r="D159" s="145">
        <f>4.56+4.39</f>
        <v>8.9499999999999993</v>
      </c>
      <c r="E159" s="146">
        <f t="shared" si="22"/>
        <v>29.833333333333329</v>
      </c>
      <c r="F159" s="158">
        <v>11625</v>
      </c>
      <c r="G159" s="159">
        <f t="shared" si="23"/>
        <v>145.3125</v>
      </c>
      <c r="H159" s="164" t="s">
        <v>170</v>
      </c>
      <c r="I159" s="43">
        <v>0</v>
      </c>
      <c r="J159" s="149"/>
      <c r="K159" s="161" t="s">
        <v>294</v>
      </c>
      <c r="L159" s="18"/>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8"/>
    </row>
    <row r="160" spans="1:234" s="9" customFormat="1" ht="14.25" customHeight="1" x14ac:dyDescent="0.25">
      <c r="A160" s="143" t="s">
        <v>177</v>
      </c>
      <c r="B160" s="144" t="s">
        <v>161</v>
      </c>
      <c r="C160" s="144" t="s">
        <v>151</v>
      </c>
      <c r="D160" s="145">
        <v>9.4</v>
      </c>
      <c r="E160" s="146">
        <f t="shared" si="22"/>
        <v>31.333333333333336</v>
      </c>
      <c r="F160" s="158">
        <v>13962</v>
      </c>
      <c r="G160" s="159">
        <f t="shared" si="23"/>
        <v>174.52500000000001</v>
      </c>
      <c r="H160" s="164" t="s">
        <v>170</v>
      </c>
      <c r="I160" s="43">
        <v>0</v>
      </c>
      <c r="J160" s="149"/>
      <c r="K160" s="161" t="s">
        <v>294</v>
      </c>
      <c r="L160" s="18"/>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8"/>
    </row>
    <row r="161" spans="1:234" s="9" customFormat="1" ht="14.25" customHeight="1" x14ac:dyDescent="0.25">
      <c r="A161" s="143" t="s">
        <v>178</v>
      </c>
      <c r="B161" s="144" t="s">
        <v>158</v>
      </c>
      <c r="C161" s="144" t="s">
        <v>151</v>
      </c>
      <c r="D161" s="145">
        <f>4.95+5.07+3</f>
        <v>13.02</v>
      </c>
      <c r="E161" s="146">
        <f t="shared" si="22"/>
        <v>43.4</v>
      </c>
      <c r="F161" s="158">
        <v>17960</v>
      </c>
      <c r="G161" s="159">
        <f t="shared" si="23"/>
        <v>224.5</v>
      </c>
      <c r="H161" s="164" t="s">
        <v>170</v>
      </c>
      <c r="I161" s="43">
        <v>0</v>
      </c>
      <c r="J161" s="149"/>
      <c r="K161" s="161" t="s">
        <v>294</v>
      </c>
      <c r="L161" s="18"/>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8"/>
    </row>
    <row r="162" spans="1:234" s="9" customFormat="1" ht="14.25" customHeight="1" x14ac:dyDescent="0.25">
      <c r="A162" s="143" t="s">
        <v>179</v>
      </c>
      <c r="B162" s="144" t="s">
        <v>157</v>
      </c>
      <c r="C162" s="144" t="s">
        <v>151</v>
      </c>
      <c r="D162" s="145">
        <v>17.2</v>
      </c>
      <c r="E162" s="146">
        <f t="shared" si="22"/>
        <v>57.333333333333336</v>
      </c>
      <c r="F162" s="158">
        <v>18918</v>
      </c>
      <c r="G162" s="159">
        <f t="shared" si="23"/>
        <v>236.47499999999999</v>
      </c>
      <c r="H162" s="164" t="s">
        <v>170</v>
      </c>
      <c r="I162" s="43">
        <v>0</v>
      </c>
      <c r="J162" s="149"/>
      <c r="K162" s="161" t="s">
        <v>294</v>
      </c>
      <c r="L162" s="18"/>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8"/>
    </row>
    <row r="163" spans="1:234" s="9" customFormat="1" ht="14.25" customHeight="1" x14ac:dyDescent="0.25">
      <c r="A163" s="143" t="s">
        <v>180</v>
      </c>
      <c r="B163" s="144" t="s">
        <v>156</v>
      </c>
      <c r="C163" s="144" t="s">
        <v>151</v>
      </c>
      <c r="D163" s="145">
        <v>11.63</v>
      </c>
      <c r="E163" s="146">
        <f t="shared" si="22"/>
        <v>38.766666666666673</v>
      </c>
      <c r="F163" s="158">
        <v>16922</v>
      </c>
      <c r="G163" s="159">
        <f t="shared" si="23"/>
        <v>211.52500000000001</v>
      </c>
      <c r="H163" s="164" t="s">
        <v>170</v>
      </c>
      <c r="I163" s="43">
        <v>0</v>
      </c>
      <c r="J163" s="149"/>
      <c r="K163" s="161" t="s">
        <v>294</v>
      </c>
      <c r="L163" s="18"/>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8"/>
    </row>
    <row r="164" spans="1:234" s="9" customFormat="1" ht="14.25" customHeight="1" x14ac:dyDescent="0.25">
      <c r="A164" s="143" t="s">
        <v>181</v>
      </c>
      <c r="B164" s="144" t="s">
        <v>155</v>
      </c>
      <c r="C164" s="144" t="s">
        <v>151</v>
      </c>
      <c r="D164" s="145">
        <v>9.27</v>
      </c>
      <c r="E164" s="146">
        <f t="shared" si="22"/>
        <v>30.9</v>
      </c>
      <c r="F164" s="158">
        <v>10616</v>
      </c>
      <c r="G164" s="159">
        <f t="shared" si="23"/>
        <v>132.69999999999999</v>
      </c>
      <c r="H164" s="164" t="s">
        <v>170</v>
      </c>
      <c r="I164" s="43">
        <v>0</v>
      </c>
      <c r="J164" s="149"/>
      <c r="K164" s="161" t="s">
        <v>294</v>
      </c>
      <c r="L164" s="18"/>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8"/>
    </row>
    <row r="165" spans="1:234" s="9" customFormat="1" ht="14.25" customHeight="1" x14ac:dyDescent="0.25">
      <c r="A165" s="143" t="s">
        <v>190</v>
      </c>
      <c r="B165" s="144" t="s">
        <v>164</v>
      </c>
      <c r="C165" s="144" t="s">
        <v>151</v>
      </c>
      <c r="D165" s="145">
        <v>12.74</v>
      </c>
      <c r="E165" s="146">
        <f t="shared" si="22"/>
        <v>42.466666666666669</v>
      </c>
      <c r="F165" s="158">
        <v>19868</v>
      </c>
      <c r="G165" s="159">
        <f t="shared" si="23"/>
        <v>248.35</v>
      </c>
      <c r="H165" s="164" t="s">
        <v>170</v>
      </c>
      <c r="I165" s="43">
        <v>0</v>
      </c>
      <c r="J165" s="149"/>
      <c r="K165" s="161" t="s">
        <v>294</v>
      </c>
      <c r="L165" s="18"/>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8"/>
    </row>
    <row r="166" spans="1:234" s="6" customFormat="1" ht="14.25" customHeight="1" x14ac:dyDescent="0.25">
      <c r="A166" s="143" t="s">
        <v>191</v>
      </c>
      <c r="B166" s="144" t="s">
        <v>11</v>
      </c>
      <c r="C166" s="144" t="s">
        <v>151</v>
      </c>
      <c r="D166" s="145">
        <f>3.74+4.18</f>
        <v>7.92</v>
      </c>
      <c r="E166" s="146">
        <f t="shared" si="22"/>
        <v>26.400000000000002</v>
      </c>
      <c r="F166" s="158">
        <v>10615</v>
      </c>
      <c r="G166" s="159">
        <f t="shared" si="23"/>
        <v>132.6875</v>
      </c>
      <c r="H166" s="164" t="s">
        <v>170</v>
      </c>
      <c r="I166" s="43">
        <v>0</v>
      </c>
      <c r="J166" s="149"/>
      <c r="K166" s="161" t="s">
        <v>294</v>
      </c>
      <c r="L166" s="3"/>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5"/>
    </row>
    <row r="167" spans="1:234" s="6" customFormat="1" ht="14.25" customHeight="1" x14ac:dyDescent="0.25">
      <c r="A167" s="143" t="s">
        <v>200</v>
      </c>
      <c r="B167" s="144" t="s">
        <v>159</v>
      </c>
      <c r="C167" s="144" t="s">
        <v>151</v>
      </c>
      <c r="D167" s="145">
        <f>4.37+5.14</f>
        <v>9.51</v>
      </c>
      <c r="E167" s="146">
        <f t="shared" si="22"/>
        <v>31.7</v>
      </c>
      <c r="F167" s="158">
        <v>14273</v>
      </c>
      <c r="G167" s="159">
        <f t="shared" si="23"/>
        <v>178.41249999999999</v>
      </c>
      <c r="H167" s="164" t="s">
        <v>170</v>
      </c>
      <c r="I167" s="43">
        <v>0</v>
      </c>
      <c r="J167" s="149"/>
      <c r="K167" s="161" t="s">
        <v>294</v>
      </c>
      <c r="L167" s="3"/>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5"/>
    </row>
    <row r="168" spans="1:234" s="6" customFormat="1" ht="14.25" customHeight="1" x14ac:dyDescent="0.25">
      <c r="A168" s="143" t="s">
        <v>192</v>
      </c>
      <c r="B168" s="144" t="s">
        <v>160</v>
      </c>
      <c r="C168" s="144" t="s">
        <v>151</v>
      </c>
      <c r="D168" s="145">
        <f>6.68+5.91</f>
        <v>12.59</v>
      </c>
      <c r="E168" s="146">
        <f t="shared" si="22"/>
        <v>41.966666666666669</v>
      </c>
      <c r="F168" s="158">
        <v>15187</v>
      </c>
      <c r="G168" s="159">
        <f t="shared" si="23"/>
        <v>189.83750000000001</v>
      </c>
      <c r="H168" s="164" t="s">
        <v>170</v>
      </c>
      <c r="I168" s="43">
        <v>0</v>
      </c>
      <c r="J168" s="149"/>
      <c r="K168" s="161" t="s">
        <v>294</v>
      </c>
      <c r="L168" s="3"/>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5"/>
    </row>
    <row r="169" spans="1:234" s="9" customFormat="1" ht="14.25" customHeight="1" x14ac:dyDescent="0.25">
      <c r="A169" s="143" t="s">
        <v>193</v>
      </c>
      <c r="B169" s="144" t="s">
        <v>167</v>
      </c>
      <c r="C169" s="144" t="s">
        <v>151</v>
      </c>
      <c r="D169" s="145">
        <v>10.210000000000001</v>
      </c>
      <c r="E169" s="146">
        <f t="shared" si="22"/>
        <v>34.033333333333339</v>
      </c>
      <c r="F169" s="158">
        <v>12824</v>
      </c>
      <c r="G169" s="159">
        <f t="shared" si="23"/>
        <v>160.30000000000001</v>
      </c>
      <c r="H169" s="164" t="s">
        <v>170</v>
      </c>
      <c r="I169" s="43">
        <v>0</v>
      </c>
      <c r="J169" s="149"/>
      <c r="K169" s="161" t="s">
        <v>294</v>
      </c>
      <c r="L169" s="18"/>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8"/>
    </row>
    <row r="170" spans="1:234" s="9" customFormat="1" ht="14.25" customHeight="1" x14ac:dyDescent="0.25">
      <c r="A170" s="143" t="s">
        <v>202</v>
      </c>
      <c r="B170" s="144" t="s">
        <v>163</v>
      </c>
      <c r="C170" s="144" t="s">
        <v>151</v>
      </c>
      <c r="D170" s="145">
        <v>12.76</v>
      </c>
      <c r="E170" s="146">
        <f t="shared" ref="E170:E173" si="24">D170/30*100</f>
        <v>42.533333333333331</v>
      </c>
      <c r="F170" s="158">
        <v>16384</v>
      </c>
      <c r="G170" s="159">
        <f t="shared" ref="G170:G173" si="25">F170/8000*100</f>
        <v>204.8</v>
      </c>
      <c r="H170" s="164" t="s">
        <v>170</v>
      </c>
      <c r="I170" s="43">
        <v>0</v>
      </c>
      <c r="J170" s="149"/>
      <c r="K170" s="161" t="s">
        <v>294</v>
      </c>
      <c r="L170" s="18"/>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8"/>
    </row>
    <row r="171" spans="1:234" s="9" customFormat="1" ht="14.25" customHeight="1" x14ac:dyDescent="0.25">
      <c r="A171" s="143" t="s">
        <v>194</v>
      </c>
      <c r="B171" s="144" t="s">
        <v>165</v>
      </c>
      <c r="C171" s="144" t="s">
        <v>151</v>
      </c>
      <c r="D171" s="145">
        <v>9.01</v>
      </c>
      <c r="E171" s="146">
        <f t="shared" si="24"/>
        <v>30.033333333333335</v>
      </c>
      <c r="F171" s="158">
        <v>15486</v>
      </c>
      <c r="G171" s="159">
        <f t="shared" si="25"/>
        <v>193.57500000000002</v>
      </c>
      <c r="H171" s="164" t="s">
        <v>170</v>
      </c>
      <c r="I171" s="43">
        <v>0</v>
      </c>
      <c r="J171" s="149"/>
      <c r="K171" s="161" t="s">
        <v>294</v>
      </c>
      <c r="L171" s="18"/>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8"/>
    </row>
    <row r="172" spans="1:234" s="9" customFormat="1" ht="14.25" customHeight="1" x14ac:dyDescent="0.25">
      <c r="A172" s="143" t="s">
        <v>195</v>
      </c>
      <c r="B172" s="144" t="s">
        <v>154</v>
      </c>
      <c r="C172" s="144" t="s">
        <v>151</v>
      </c>
      <c r="D172" s="145">
        <v>11.05</v>
      </c>
      <c r="E172" s="146">
        <f t="shared" si="24"/>
        <v>36.833333333333336</v>
      </c>
      <c r="F172" s="158">
        <v>12606</v>
      </c>
      <c r="G172" s="159">
        <f t="shared" si="25"/>
        <v>157.57499999999999</v>
      </c>
      <c r="H172" s="164" t="s">
        <v>170</v>
      </c>
      <c r="I172" s="43">
        <v>0</v>
      </c>
      <c r="J172" s="149"/>
      <c r="K172" s="161" t="s">
        <v>294</v>
      </c>
      <c r="L172" s="18"/>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8"/>
    </row>
    <row r="173" spans="1:234" s="9" customFormat="1" ht="14.25" customHeight="1" x14ac:dyDescent="0.25">
      <c r="A173" s="143" t="s">
        <v>196</v>
      </c>
      <c r="B173" s="144" t="s">
        <v>169</v>
      </c>
      <c r="C173" s="144" t="s">
        <v>151</v>
      </c>
      <c r="D173" s="145">
        <v>8.6</v>
      </c>
      <c r="E173" s="146">
        <f t="shared" si="24"/>
        <v>28.666666666666668</v>
      </c>
      <c r="F173" s="158">
        <v>12783</v>
      </c>
      <c r="G173" s="159">
        <f t="shared" si="25"/>
        <v>159.78749999999999</v>
      </c>
      <c r="H173" s="164" t="s">
        <v>170</v>
      </c>
      <c r="I173" s="43">
        <v>0</v>
      </c>
      <c r="J173" s="149"/>
      <c r="K173" s="161" t="s">
        <v>294</v>
      </c>
      <c r="L173" s="18"/>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8"/>
    </row>
    <row r="174" spans="1:234" s="6" customFormat="1" ht="18" customHeight="1" x14ac:dyDescent="0.25">
      <c r="A174" s="133" t="s">
        <v>250</v>
      </c>
      <c r="B174" s="134" t="s">
        <v>251</v>
      </c>
      <c r="C174" s="144"/>
      <c r="D174" s="152">
        <f>SUM(D175:D176)</f>
        <v>24.240000000000002</v>
      </c>
      <c r="E174" s="152"/>
      <c r="F174" s="153">
        <f>SUM(F175:F176)</f>
        <v>40623</v>
      </c>
      <c r="G174" s="159"/>
      <c r="H174" s="164"/>
      <c r="I174" s="43"/>
      <c r="J174" s="142"/>
      <c r="K174" s="154" t="s">
        <v>296</v>
      </c>
      <c r="L174" s="3"/>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5"/>
    </row>
    <row r="175" spans="1:234" s="9" customFormat="1" ht="14.25" customHeight="1" x14ac:dyDescent="0.25">
      <c r="A175" s="143" t="s">
        <v>174</v>
      </c>
      <c r="B175" s="144" t="s">
        <v>152</v>
      </c>
      <c r="C175" s="144" t="s">
        <v>151</v>
      </c>
      <c r="D175" s="145">
        <v>11.34</v>
      </c>
      <c r="E175" s="146">
        <f>D175/14*100</f>
        <v>81</v>
      </c>
      <c r="F175" s="158">
        <v>24119</v>
      </c>
      <c r="G175" s="159">
        <f>F175/8000*100</f>
        <v>301.48750000000001</v>
      </c>
      <c r="H175" s="164" t="s">
        <v>170</v>
      </c>
      <c r="I175" s="43">
        <v>0</v>
      </c>
      <c r="J175" s="149"/>
      <c r="K175" s="161" t="s">
        <v>294</v>
      </c>
      <c r="L175" s="18"/>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8"/>
    </row>
    <row r="176" spans="1:234" s="9" customFormat="1" ht="14.25" customHeight="1" x14ac:dyDescent="0.25">
      <c r="A176" s="143" t="s">
        <v>175</v>
      </c>
      <c r="B176" s="144" t="s">
        <v>153</v>
      </c>
      <c r="C176" s="144" t="s">
        <v>151</v>
      </c>
      <c r="D176" s="145">
        <v>12.9</v>
      </c>
      <c r="E176" s="146">
        <f>D176/14*100</f>
        <v>92.142857142857153</v>
      </c>
      <c r="F176" s="158">
        <v>16504</v>
      </c>
      <c r="G176" s="159">
        <f>F176/8000*100</f>
        <v>206.3</v>
      </c>
      <c r="H176" s="164" t="s">
        <v>170</v>
      </c>
      <c r="I176" s="43">
        <v>0</v>
      </c>
      <c r="J176" s="149"/>
      <c r="K176" s="161" t="s">
        <v>294</v>
      </c>
      <c r="L176" s="18"/>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8"/>
    </row>
    <row r="177" spans="1:234" s="9" customFormat="1" ht="18" customHeight="1" x14ac:dyDescent="0.25">
      <c r="A177" s="133" t="s">
        <v>187</v>
      </c>
      <c r="B177" s="134" t="s">
        <v>132</v>
      </c>
      <c r="C177" s="135"/>
      <c r="D177" s="136">
        <f>SUM(D178,D187)</f>
        <v>171.01</v>
      </c>
      <c r="E177" s="136"/>
      <c r="F177" s="137">
        <f>SUM(F178,F187)</f>
        <v>218676</v>
      </c>
      <c r="G177" s="138"/>
      <c r="H177" s="175" t="s">
        <v>170</v>
      </c>
      <c r="I177" s="140">
        <v>0</v>
      </c>
      <c r="J177" s="141"/>
      <c r="K177" s="139">
        <v>17</v>
      </c>
      <c r="L177" s="18"/>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8"/>
    </row>
    <row r="178" spans="1:234" s="6" customFormat="1" ht="18" customHeight="1" x14ac:dyDescent="0.25">
      <c r="A178" s="133" t="s">
        <v>249</v>
      </c>
      <c r="B178" s="134" t="s">
        <v>247</v>
      </c>
      <c r="C178" s="135"/>
      <c r="D178" s="136">
        <f>SUM(D179:D186)</f>
        <v>93.710000000000008</v>
      </c>
      <c r="E178" s="136"/>
      <c r="F178" s="137">
        <f>SUM(F179:F186)</f>
        <v>100714</v>
      </c>
      <c r="G178" s="138"/>
      <c r="H178" s="175"/>
      <c r="I178" s="43"/>
      <c r="J178" s="142"/>
      <c r="K178" s="154" t="s">
        <v>297</v>
      </c>
      <c r="L178" s="3"/>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5"/>
    </row>
    <row r="179" spans="1:234" s="6" customFormat="1" ht="14.25" customHeight="1" x14ac:dyDescent="0.25">
      <c r="A179" s="143" t="s">
        <v>174</v>
      </c>
      <c r="B179" s="144" t="s">
        <v>150</v>
      </c>
      <c r="C179" s="144" t="s">
        <v>134</v>
      </c>
      <c r="D179" s="176">
        <v>11.4</v>
      </c>
      <c r="E179" s="146">
        <f t="shared" ref="E179:E186" si="26">D179/30*100</f>
        <v>38</v>
      </c>
      <c r="F179" s="147">
        <v>12805</v>
      </c>
      <c r="G179" s="146">
        <f t="shared" ref="G179:G186" si="27">F179/8000*100</f>
        <v>160.0625</v>
      </c>
      <c r="H179" s="164" t="s">
        <v>170</v>
      </c>
      <c r="I179" s="43">
        <v>0</v>
      </c>
      <c r="J179" s="150"/>
      <c r="K179" s="43" t="s">
        <v>294</v>
      </c>
      <c r="L179" s="3"/>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5"/>
    </row>
    <row r="180" spans="1:234" s="6" customFormat="1" ht="14.25" customHeight="1" x14ac:dyDescent="0.25">
      <c r="A180" s="143" t="s">
        <v>175</v>
      </c>
      <c r="B180" s="144" t="s">
        <v>144</v>
      </c>
      <c r="C180" s="144" t="s">
        <v>134</v>
      </c>
      <c r="D180" s="176">
        <v>9.86</v>
      </c>
      <c r="E180" s="146">
        <f t="shared" si="26"/>
        <v>32.866666666666667</v>
      </c>
      <c r="F180" s="147">
        <v>10809</v>
      </c>
      <c r="G180" s="146">
        <f t="shared" si="27"/>
        <v>135.11249999999998</v>
      </c>
      <c r="H180" s="164" t="s">
        <v>170</v>
      </c>
      <c r="I180" s="43">
        <v>0</v>
      </c>
      <c r="J180" s="150"/>
      <c r="K180" s="43" t="s">
        <v>294</v>
      </c>
      <c r="L180" s="3"/>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5"/>
    </row>
    <row r="181" spans="1:234" s="6" customFormat="1" ht="14.25" customHeight="1" x14ac:dyDescent="0.25">
      <c r="A181" s="143" t="s">
        <v>176</v>
      </c>
      <c r="B181" s="144" t="s">
        <v>137</v>
      </c>
      <c r="C181" s="144" t="s">
        <v>134</v>
      </c>
      <c r="D181" s="145">
        <v>9.4600000000000009</v>
      </c>
      <c r="E181" s="146">
        <f>D181/30*100</f>
        <v>31.533333333333335</v>
      </c>
      <c r="F181" s="147">
        <v>12458</v>
      </c>
      <c r="G181" s="146">
        <f>F181/8000*100</f>
        <v>155.72499999999999</v>
      </c>
      <c r="H181" s="164" t="s">
        <v>170</v>
      </c>
      <c r="I181" s="43">
        <v>0</v>
      </c>
      <c r="J181" s="150"/>
      <c r="K181" s="43" t="s">
        <v>294</v>
      </c>
      <c r="L181" s="3"/>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5"/>
    </row>
    <row r="182" spans="1:234" s="6" customFormat="1" ht="14.25" customHeight="1" x14ac:dyDescent="0.25">
      <c r="A182" s="143" t="s">
        <v>177</v>
      </c>
      <c r="B182" s="144" t="s">
        <v>138</v>
      </c>
      <c r="C182" s="144" t="s">
        <v>134</v>
      </c>
      <c r="D182" s="145">
        <v>18.46</v>
      </c>
      <c r="E182" s="146">
        <f t="shared" si="26"/>
        <v>61.533333333333339</v>
      </c>
      <c r="F182" s="147">
        <v>16474</v>
      </c>
      <c r="G182" s="146">
        <f t="shared" si="27"/>
        <v>205.92500000000001</v>
      </c>
      <c r="H182" s="164" t="s">
        <v>170</v>
      </c>
      <c r="I182" s="43">
        <v>0</v>
      </c>
      <c r="J182" s="150"/>
      <c r="K182" s="43" t="s">
        <v>294</v>
      </c>
      <c r="L182" s="3"/>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5"/>
    </row>
    <row r="183" spans="1:234" s="6" customFormat="1" ht="14.25" customHeight="1" x14ac:dyDescent="0.25">
      <c r="A183" s="143" t="s">
        <v>178</v>
      </c>
      <c r="B183" s="144" t="s">
        <v>139</v>
      </c>
      <c r="C183" s="144" t="s">
        <v>134</v>
      </c>
      <c r="D183" s="145">
        <v>14.81</v>
      </c>
      <c r="E183" s="146">
        <f t="shared" si="26"/>
        <v>49.366666666666667</v>
      </c>
      <c r="F183" s="147">
        <v>12899</v>
      </c>
      <c r="G183" s="146">
        <f t="shared" si="27"/>
        <v>161.23749999999998</v>
      </c>
      <c r="H183" s="164" t="s">
        <v>170</v>
      </c>
      <c r="I183" s="43">
        <v>0</v>
      </c>
      <c r="J183" s="150"/>
      <c r="K183" s="43" t="s">
        <v>294</v>
      </c>
      <c r="L183" s="3"/>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5"/>
    </row>
    <row r="184" spans="1:234" s="6" customFormat="1" ht="14.25" customHeight="1" x14ac:dyDescent="0.25">
      <c r="A184" s="143" t="s">
        <v>179</v>
      </c>
      <c r="B184" s="144" t="s">
        <v>148</v>
      </c>
      <c r="C184" s="144" t="s">
        <v>134</v>
      </c>
      <c r="D184" s="176">
        <v>2.95</v>
      </c>
      <c r="E184" s="146">
        <f t="shared" si="26"/>
        <v>9.8333333333333339</v>
      </c>
      <c r="F184" s="147">
        <v>8866</v>
      </c>
      <c r="G184" s="146">
        <f t="shared" si="27"/>
        <v>110.82499999999999</v>
      </c>
      <c r="H184" s="164" t="s">
        <v>170</v>
      </c>
      <c r="I184" s="43">
        <v>0</v>
      </c>
      <c r="J184" s="150"/>
      <c r="K184" s="43" t="s">
        <v>294</v>
      </c>
      <c r="L184" s="3"/>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5"/>
    </row>
    <row r="185" spans="1:234" s="6" customFormat="1" ht="14.25" customHeight="1" x14ac:dyDescent="0.25">
      <c r="A185" s="143" t="s">
        <v>180</v>
      </c>
      <c r="B185" s="144" t="s">
        <v>145</v>
      </c>
      <c r="C185" s="144" t="s">
        <v>134</v>
      </c>
      <c r="D185" s="176">
        <v>14.46</v>
      </c>
      <c r="E185" s="146">
        <f t="shared" si="26"/>
        <v>48.2</v>
      </c>
      <c r="F185" s="147">
        <v>13723</v>
      </c>
      <c r="G185" s="146">
        <f t="shared" si="27"/>
        <v>171.53750000000002</v>
      </c>
      <c r="H185" s="164" t="s">
        <v>170</v>
      </c>
      <c r="I185" s="43">
        <v>0</v>
      </c>
      <c r="J185" s="150"/>
      <c r="K185" s="43" t="s">
        <v>294</v>
      </c>
      <c r="L185" s="3"/>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5"/>
    </row>
    <row r="186" spans="1:234" s="6" customFormat="1" ht="16.5" customHeight="1" x14ac:dyDescent="0.25">
      <c r="A186" s="143" t="s">
        <v>181</v>
      </c>
      <c r="B186" s="144" t="s">
        <v>146</v>
      </c>
      <c r="C186" s="144" t="s">
        <v>134</v>
      </c>
      <c r="D186" s="176">
        <v>12.31</v>
      </c>
      <c r="E186" s="146">
        <f t="shared" si="26"/>
        <v>41.033333333333331</v>
      </c>
      <c r="F186" s="147">
        <v>12680</v>
      </c>
      <c r="G186" s="146">
        <f t="shared" si="27"/>
        <v>158.5</v>
      </c>
      <c r="H186" s="164" t="s">
        <v>170</v>
      </c>
      <c r="I186" s="43">
        <v>0</v>
      </c>
      <c r="J186" s="150"/>
      <c r="K186" s="43" t="s">
        <v>294</v>
      </c>
      <c r="L186" s="3"/>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5"/>
    </row>
    <row r="187" spans="1:234" s="6" customFormat="1" ht="18" customHeight="1" x14ac:dyDescent="0.25">
      <c r="A187" s="133" t="s">
        <v>250</v>
      </c>
      <c r="B187" s="134" t="s">
        <v>248</v>
      </c>
      <c r="C187" s="144"/>
      <c r="D187" s="177">
        <f>SUM(D188:D196)</f>
        <v>77.299999999999983</v>
      </c>
      <c r="E187" s="177"/>
      <c r="F187" s="178">
        <f>SUM(F188:F196)</f>
        <v>117962</v>
      </c>
      <c r="G187" s="146"/>
      <c r="H187" s="164"/>
      <c r="I187" s="43"/>
      <c r="J187" s="142"/>
      <c r="K187" s="179" t="s">
        <v>298</v>
      </c>
      <c r="L187" s="3"/>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5"/>
    </row>
    <row r="188" spans="1:234" s="6" customFormat="1" ht="14.25" customHeight="1" x14ac:dyDescent="0.25">
      <c r="A188" s="143" t="s">
        <v>174</v>
      </c>
      <c r="B188" s="144" t="s">
        <v>147</v>
      </c>
      <c r="C188" s="144" t="s">
        <v>134</v>
      </c>
      <c r="D188" s="145">
        <v>9.17</v>
      </c>
      <c r="E188" s="146">
        <f t="shared" ref="E188:E194" si="28">D188/5.5*100</f>
        <v>166.72727272727272</v>
      </c>
      <c r="F188" s="147">
        <v>9398</v>
      </c>
      <c r="G188" s="146">
        <f t="shared" ref="G188:G194" si="29">F188/5000*100</f>
        <v>187.95999999999998</v>
      </c>
      <c r="H188" s="164" t="s">
        <v>170</v>
      </c>
      <c r="I188" s="43">
        <v>0</v>
      </c>
      <c r="J188" s="150"/>
      <c r="K188" s="43" t="s">
        <v>294</v>
      </c>
      <c r="L188" s="3"/>
      <c r="M188" s="25"/>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5"/>
    </row>
    <row r="189" spans="1:234" s="6" customFormat="1" ht="14.25" customHeight="1" x14ac:dyDescent="0.25">
      <c r="A189" s="143" t="s">
        <v>175</v>
      </c>
      <c r="B189" s="144" t="s">
        <v>133</v>
      </c>
      <c r="C189" s="144" t="s">
        <v>134</v>
      </c>
      <c r="D189" s="145">
        <v>12.8</v>
      </c>
      <c r="E189" s="146">
        <f t="shared" si="28"/>
        <v>232.72727272727275</v>
      </c>
      <c r="F189" s="147">
        <v>19182</v>
      </c>
      <c r="G189" s="146">
        <f t="shared" si="29"/>
        <v>383.64</v>
      </c>
      <c r="H189" s="164" t="s">
        <v>170</v>
      </c>
      <c r="I189" s="43">
        <v>0</v>
      </c>
      <c r="J189" s="150"/>
      <c r="K189" s="43" t="s">
        <v>294</v>
      </c>
      <c r="L189" s="3"/>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5"/>
    </row>
    <row r="190" spans="1:234" s="6" customFormat="1" ht="14.25" customHeight="1" x14ac:dyDescent="0.25">
      <c r="A190" s="143" t="s">
        <v>176</v>
      </c>
      <c r="B190" s="144" t="s">
        <v>136</v>
      </c>
      <c r="C190" s="144" t="s">
        <v>134</v>
      </c>
      <c r="D190" s="145">
        <v>5.9</v>
      </c>
      <c r="E190" s="146">
        <f>D190/5.5*100</f>
        <v>107.27272727272728</v>
      </c>
      <c r="F190" s="147">
        <v>10915</v>
      </c>
      <c r="G190" s="146">
        <f>F190/5000*100</f>
        <v>218.29999999999998</v>
      </c>
      <c r="H190" s="164" t="s">
        <v>170</v>
      </c>
      <c r="I190" s="43">
        <v>0</v>
      </c>
      <c r="J190" s="150"/>
      <c r="K190" s="43" t="s">
        <v>294</v>
      </c>
      <c r="L190" s="3"/>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5"/>
    </row>
    <row r="191" spans="1:234" s="6" customFormat="1" ht="14.25" customHeight="1" x14ac:dyDescent="0.25">
      <c r="A191" s="143" t="s">
        <v>177</v>
      </c>
      <c r="B191" s="144" t="s">
        <v>141</v>
      </c>
      <c r="C191" s="144" t="s">
        <v>134</v>
      </c>
      <c r="D191" s="145">
        <v>9.01</v>
      </c>
      <c r="E191" s="146">
        <f t="shared" si="28"/>
        <v>163.81818181818181</v>
      </c>
      <c r="F191" s="147">
        <v>12526</v>
      </c>
      <c r="G191" s="146">
        <f t="shared" si="29"/>
        <v>250.51999999999998</v>
      </c>
      <c r="H191" s="164" t="s">
        <v>170</v>
      </c>
      <c r="I191" s="43">
        <v>0</v>
      </c>
      <c r="J191" s="150"/>
      <c r="K191" s="43" t="s">
        <v>294</v>
      </c>
      <c r="L191" s="3"/>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5"/>
    </row>
    <row r="192" spans="1:234" s="6" customFormat="1" ht="14.25" customHeight="1" x14ac:dyDescent="0.25">
      <c r="A192" s="143" t="s">
        <v>178</v>
      </c>
      <c r="B192" s="144" t="s">
        <v>135</v>
      </c>
      <c r="C192" s="144" t="s">
        <v>134</v>
      </c>
      <c r="D192" s="145">
        <v>12.51</v>
      </c>
      <c r="E192" s="146">
        <f t="shared" si="28"/>
        <v>227.45454545454544</v>
      </c>
      <c r="F192" s="147">
        <v>23846</v>
      </c>
      <c r="G192" s="146">
        <f t="shared" si="29"/>
        <v>476.91999999999996</v>
      </c>
      <c r="H192" s="164" t="s">
        <v>170</v>
      </c>
      <c r="I192" s="43">
        <v>0</v>
      </c>
      <c r="J192" s="150"/>
      <c r="K192" s="43" t="s">
        <v>294</v>
      </c>
      <c r="L192" s="3"/>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5"/>
    </row>
    <row r="193" spans="1:234" s="6" customFormat="1" ht="14.25" customHeight="1" x14ac:dyDescent="0.25">
      <c r="A193" s="143" t="s">
        <v>179</v>
      </c>
      <c r="B193" s="144" t="s">
        <v>149</v>
      </c>
      <c r="C193" s="144" t="s">
        <v>134</v>
      </c>
      <c r="D193" s="145">
        <v>9.67</v>
      </c>
      <c r="E193" s="146">
        <f t="shared" si="28"/>
        <v>175.81818181818181</v>
      </c>
      <c r="F193" s="147">
        <v>9299</v>
      </c>
      <c r="G193" s="146">
        <f t="shared" si="29"/>
        <v>185.98</v>
      </c>
      <c r="H193" s="164" t="s">
        <v>170</v>
      </c>
      <c r="I193" s="43">
        <v>0</v>
      </c>
      <c r="J193" s="150"/>
      <c r="K193" s="43" t="s">
        <v>294</v>
      </c>
      <c r="L193" s="3"/>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5"/>
    </row>
    <row r="194" spans="1:234" s="6" customFormat="1" ht="14.25" customHeight="1" x14ac:dyDescent="0.25">
      <c r="A194" s="143" t="s">
        <v>180</v>
      </c>
      <c r="B194" s="144" t="s">
        <v>143</v>
      </c>
      <c r="C194" s="144" t="s">
        <v>134</v>
      </c>
      <c r="D194" s="145">
        <v>4.79</v>
      </c>
      <c r="E194" s="146">
        <f t="shared" si="28"/>
        <v>87.090909090909093</v>
      </c>
      <c r="F194" s="147">
        <v>9888</v>
      </c>
      <c r="G194" s="146">
        <f t="shared" si="29"/>
        <v>197.76</v>
      </c>
      <c r="H194" s="164" t="s">
        <v>170</v>
      </c>
      <c r="I194" s="43">
        <v>0</v>
      </c>
      <c r="J194" s="150"/>
      <c r="K194" s="43" t="s">
        <v>294</v>
      </c>
      <c r="L194" s="3"/>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5"/>
    </row>
    <row r="195" spans="1:234" s="6" customFormat="1" ht="14.25" customHeight="1" x14ac:dyDescent="0.25">
      <c r="A195" s="143" t="s">
        <v>181</v>
      </c>
      <c r="B195" s="144" t="s">
        <v>140</v>
      </c>
      <c r="C195" s="144" t="s">
        <v>134</v>
      </c>
      <c r="D195" s="145">
        <v>7.99</v>
      </c>
      <c r="E195" s="146">
        <f>D195/5.5*100</f>
        <v>145.27272727272728</v>
      </c>
      <c r="F195" s="147">
        <v>10405</v>
      </c>
      <c r="G195" s="146">
        <f>F195/5000*100</f>
        <v>208.1</v>
      </c>
      <c r="H195" s="164" t="s">
        <v>170</v>
      </c>
      <c r="I195" s="43">
        <v>0</v>
      </c>
      <c r="J195" s="150"/>
      <c r="K195" s="43" t="s">
        <v>294</v>
      </c>
      <c r="L195" s="3"/>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5"/>
    </row>
    <row r="196" spans="1:234" s="6" customFormat="1" ht="14.25" customHeight="1" x14ac:dyDescent="0.25">
      <c r="A196" s="143" t="s">
        <v>190</v>
      </c>
      <c r="B196" s="144" t="s">
        <v>142</v>
      </c>
      <c r="C196" s="144" t="s">
        <v>134</v>
      </c>
      <c r="D196" s="145">
        <v>5.46</v>
      </c>
      <c r="E196" s="146">
        <f>D196/5.5*100</f>
        <v>99.272727272727266</v>
      </c>
      <c r="F196" s="147">
        <v>12503</v>
      </c>
      <c r="G196" s="146">
        <f>F196/5000*100</f>
        <v>250.06</v>
      </c>
      <c r="H196" s="164" t="s">
        <v>170</v>
      </c>
      <c r="I196" s="43">
        <v>0</v>
      </c>
      <c r="J196" s="150"/>
      <c r="K196" s="43" t="s">
        <v>294</v>
      </c>
      <c r="L196" s="3"/>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5"/>
    </row>
    <row r="197" spans="1:234" s="9" customFormat="1" ht="19.5" customHeight="1" x14ac:dyDescent="0.25">
      <c r="A197" s="133" t="s">
        <v>188</v>
      </c>
      <c r="B197" s="134" t="s">
        <v>0</v>
      </c>
      <c r="C197" s="135"/>
      <c r="D197" s="136">
        <f>SUM(D198,D209)</f>
        <v>258.29000000000002</v>
      </c>
      <c r="E197" s="136"/>
      <c r="F197" s="137">
        <f>SUM(F198,F209)</f>
        <v>371089</v>
      </c>
      <c r="G197" s="138"/>
      <c r="H197" s="139">
        <v>0</v>
      </c>
      <c r="I197" s="139">
        <v>0</v>
      </c>
      <c r="J197" s="142"/>
      <c r="K197" s="139">
        <v>31</v>
      </c>
      <c r="L197" s="2"/>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8"/>
    </row>
    <row r="198" spans="1:234" s="9" customFormat="1" ht="19.5" customHeight="1" x14ac:dyDescent="0.25">
      <c r="A198" s="133" t="s">
        <v>249</v>
      </c>
      <c r="B198" s="134" t="s">
        <v>247</v>
      </c>
      <c r="C198" s="135"/>
      <c r="D198" s="136">
        <f>SUM(D199:D208)</f>
        <v>113.66000000000003</v>
      </c>
      <c r="E198" s="136"/>
      <c r="F198" s="137">
        <f>SUM(F199:F208)</f>
        <v>94496</v>
      </c>
      <c r="G198" s="138"/>
      <c r="H198" s="139"/>
      <c r="I198" s="139"/>
      <c r="J198" s="142"/>
      <c r="K198" s="139">
        <v>10</v>
      </c>
      <c r="L198" s="83"/>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8"/>
    </row>
    <row r="199" spans="1:234" s="17" customFormat="1" ht="14.25" customHeight="1" x14ac:dyDescent="0.25">
      <c r="A199" s="143" t="s">
        <v>174</v>
      </c>
      <c r="B199" s="144" t="s">
        <v>236</v>
      </c>
      <c r="C199" s="144" t="s">
        <v>0</v>
      </c>
      <c r="D199" s="180">
        <v>9.81</v>
      </c>
      <c r="E199" s="181">
        <f>D199/30*100</f>
        <v>32.700000000000003</v>
      </c>
      <c r="F199" s="170">
        <v>7442</v>
      </c>
      <c r="G199" s="171">
        <f>F199/8000*100</f>
        <v>93.025000000000006</v>
      </c>
      <c r="H199" s="164" t="s">
        <v>170</v>
      </c>
      <c r="I199" s="164" t="s">
        <v>170</v>
      </c>
      <c r="J199" s="182"/>
      <c r="K199" s="183" t="s">
        <v>294</v>
      </c>
      <c r="L199" s="84"/>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6"/>
    </row>
    <row r="200" spans="1:234" s="17" customFormat="1" ht="14.25" customHeight="1" x14ac:dyDescent="0.25">
      <c r="A200" s="143" t="s">
        <v>175</v>
      </c>
      <c r="B200" s="144" t="s">
        <v>233</v>
      </c>
      <c r="C200" s="144" t="s">
        <v>0</v>
      </c>
      <c r="D200" s="180">
        <v>9.7799999999999994</v>
      </c>
      <c r="E200" s="176">
        <f>D200/30*100</f>
        <v>32.599999999999994</v>
      </c>
      <c r="F200" s="170">
        <v>9207</v>
      </c>
      <c r="G200" s="171">
        <f>F200/8000*100</f>
        <v>115.08750000000001</v>
      </c>
      <c r="H200" s="164" t="s">
        <v>170</v>
      </c>
      <c r="I200" s="164" t="s">
        <v>170</v>
      </c>
      <c r="J200" s="182"/>
      <c r="K200" s="183" t="s">
        <v>294</v>
      </c>
      <c r="L200" s="84"/>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6"/>
    </row>
    <row r="201" spans="1:234" s="17" customFormat="1" ht="14.25" customHeight="1" x14ac:dyDescent="0.25">
      <c r="A201" s="143" t="s">
        <v>176</v>
      </c>
      <c r="B201" s="144" t="s">
        <v>237</v>
      </c>
      <c r="C201" s="144" t="s">
        <v>0</v>
      </c>
      <c r="D201" s="180">
        <v>13.62</v>
      </c>
      <c r="E201" s="181">
        <f>D201/30*100</f>
        <v>45.4</v>
      </c>
      <c r="F201" s="170">
        <v>10065</v>
      </c>
      <c r="G201" s="171">
        <f>F201/8000*100</f>
        <v>125.8125</v>
      </c>
      <c r="H201" s="164" t="s">
        <v>170</v>
      </c>
      <c r="I201" s="164" t="s">
        <v>170</v>
      </c>
      <c r="J201" s="182"/>
      <c r="K201" s="183" t="s">
        <v>294</v>
      </c>
      <c r="L201" s="84"/>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6"/>
    </row>
    <row r="202" spans="1:234" s="17" customFormat="1" ht="14.25" customHeight="1" x14ac:dyDescent="0.25">
      <c r="A202" s="143" t="s">
        <v>177</v>
      </c>
      <c r="B202" s="144" t="s">
        <v>225</v>
      </c>
      <c r="C202" s="144" t="s">
        <v>0</v>
      </c>
      <c r="D202" s="180">
        <v>8.17</v>
      </c>
      <c r="E202" s="181">
        <f t="shared" ref="E202:E208" si="30">D202/30*100</f>
        <v>27.233333333333331</v>
      </c>
      <c r="F202" s="170">
        <v>7421</v>
      </c>
      <c r="G202" s="171">
        <f t="shared" ref="G202:G208" si="31">F202/8000*100</f>
        <v>92.762500000000003</v>
      </c>
      <c r="H202" s="164" t="s">
        <v>170</v>
      </c>
      <c r="I202" s="164" t="s">
        <v>170</v>
      </c>
      <c r="J202" s="182"/>
      <c r="K202" s="183" t="s">
        <v>294</v>
      </c>
      <c r="L202" s="84"/>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6"/>
    </row>
    <row r="203" spans="1:234" s="17" customFormat="1" ht="14.25" customHeight="1" x14ac:dyDescent="0.25">
      <c r="A203" s="143" t="s">
        <v>178</v>
      </c>
      <c r="B203" s="144" t="s">
        <v>227</v>
      </c>
      <c r="C203" s="144" t="s">
        <v>0</v>
      </c>
      <c r="D203" s="180">
        <v>11.63</v>
      </c>
      <c r="E203" s="181">
        <f>D203/30*100</f>
        <v>38.766666666666673</v>
      </c>
      <c r="F203" s="170">
        <v>5783</v>
      </c>
      <c r="G203" s="171">
        <f>F203/8000*100</f>
        <v>72.287500000000009</v>
      </c>
      <c r="H203" s="164" t="s">
        <v>170</v>
      </c>
      <c r="I203" s="164" t="s">
        <v>170</v>
      </c>
      <c r="J203" s="182"/>
      <c r="K203" s="183" t="s">
        <v>294</v>
      </c>
      <c r="L203" s="84"/>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6"/>
    </row>
    <row r="204" spans="1:234" s="17" customFormat="1" ht="14.25" customHeight="1" x14ac:dyDescent="0.25">
      <c r="A204" s="143" t="s">
        <v>179</v>
      </c>
      <c r="B204" s="144" t="s">
        <v>228</v>
      </c>
      <c r="C204" s="144" t="s">
        <v>0</v>
      </c>
      <c r="D204" s="180">
        <v>9.25</v>
      </c>
      <c r="E204" s="181">
        <f>D204/30*100</f>
        <v>30.833333333333336</v>
      </c>
      <c r="F204" s="170">
        <v>8111</v>
      </c>
      <c r="G204" s="171">
        <f>F204/8000*100</f>
        <v>101.3875</v>
      </c>
      <c r="H204" s="164" t="s">
        <v>170</v>
      </c>
      <c r="I204" s="164" t="s">
        <v>170</v>
      </c>
      <c r="J204" s="182"/>
      <c r="K204" s="183" t="s">
        <v>294</v>
      </c>
      <c r="L204" s="84"/>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6"/>
    </row>
    <row r="205" spans="1:234" s="17" customFormat="1" ht="14.25" customHeight="1" x14ac:dyDescent="0.25">
      <c r="A205" s="143" t="s">
        <v>180</v>
      </c>
      <c r="B205" s="144" t="s">
        <v>231</v>
      </c>
      <c r="C205" s="144" t="s">
        <v>0</v>
      </c>
      <c r="D205" s="145">
        <v>21.37</v>
      </c>
      <c r="E205" s="176">
        <f t="shared" si="30"/>
        <v>71.233333333333334</v>
      </c>
      <c r="F205" s="170">
        <v>17914</v>
      </c>
      <c r="G205" s="171">
        <f t="shared" si="31"/>
        <v>223.92500000000001</v>
      </c>
      <c r="H205" s="164" t="s">
        <v>170</v>
      </c>
      <c r="I205" s="164" t="s">
        <v>170</v>
      </c>
      <c r="J205" s="182"/>
      <c r="K205" s="183" t="s">
        <v>294</v>
      </c>
      <c r="L205" s="84"/>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6"/>
    </row>
    <row r="206" spans="1:234" s="17" customFormat="1" ht="14.25" customHeight="1" x14ac:dyDescent="0.25">
      <c r="A206" s="143" t="s">
        <v>181</v>
      </c>
      <c r="B206" s="144" t="s">
        <v>226</v>
      </c>
      <c r="C206" s="144" t="s">
        <v>0</v>
      </c>
      <c r="D206" s="180">
        <v>8.9</v>
      </c>
      <c r="E206" s="181">
        <f>D206/30*100</f>
        <v>29.666666666666668</v>
      </c>
      <c r="F206" s="170">
        <v>9528</v>
      </c>
      <c r="G206" s="171">
        <f>F206/8000*100</f>
        <v>119.10000000000001</v>
      </c>
      <c r="H206" s="164" t="s">
        <v>170</v>
      </c>
      <c r="I206" s="164" t="s">
        <v>170</v>
      </c>
      <c r="J206" s="182"/>
      <c r="K206" s="183" t="s">
        <v>294</v>
      </c>
      <c r="L206" s="84"/>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6"/>
    </row>
    <row r="207" spans="1:234" s="17" customFormat="1" ht="14.25" customHeight="1" x14ac:dyDescent="0.25">
      <c r="A207" s="143" t="s">
        <v>190</v>
      </c>
      <c r="B207" s="144" t="s">
        <v>232</v>
      </c>
      <c r="C207" s="144" t="s">
        <v>0</v>
      </c>
      <c r="D207" s="145">
        <v>9.59</v>
      </c>
      <c r="E207" s="176">
        <f t="shared" si="30"/>
        <v>31.966666666666665</v>
      </c>
      <c r="F207" s="170">
        <v>9053</v>
      </c>
      <c r="G207" s="171">
        <f t="shared" si="31"/>
        <v>113.16250000000001</v>
      </c>
      <c r="H207" s="164" t="s">
        <v>170</v>
      </c>
      <c r="I207" s="164" t="s">
        <v>170</v>
      </c>
      <c r="J207" s="182"/>
      <c r="K207" s="183" t="s">
        <v>294</v>
      </c>
      <c r="L207" s="84"/>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6"/>
    </row>
    <row r="208" spans="1:234" s="17" customFormat="1" ht="14.25" customHeight="1" x14ac:dyDescent="0.25">
      <c r="A208" s="143" t="s">
        <v>191</v>
      </c>
      <c r="B208" s="144" t="s">
        <v>235</v>
      </c>
      <c r="C208" s="144" t="s">
        <v>0</v>
      </c>
      <c r="D208" s="180">
        <v>11.54</v>
      </c>
      <c r="E208" s="181">
        <f t="shared" si="30"/>
        <v>38.466666666666669</v>
      </c>
      <c r="F208" s="170">
        <v>9972</v>
      </c>
      <c r="G208" s="171">
        <f t="shared" si="31"/>
        <v>124.64999999999999</v>
      </c>
      <c r="H208" s="164" t="s">
        <v>170</v>
      </c>
      <c r="I208" s="164" t="s">
        <v>170</v>
      </c>
      <c r="J208" s="182"/>
      <c r="K208" s="183" t="s">
        <v>294</v>
      </c>
      <c r="L208" s="84"/>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6"/>
    </row>
    <row r="209" spans="1:234" s="9" customFormat="1" ht="19.5" customHeight="1" x14ac:dyDescent="0.25">
      <c r="A209" s="133" t="s">
        <v>250</v>
      </c>
      <c r="B209" s="134" t="s">
        <v>248</v>
      </c>
      <c r="C209" s="144"/>
      <c r="D209" s="184">
        <f>SUM(D210:D230)</f>
        <v>144.63</v>
      </c>
      <c r="E209" s="184"/>
      <c r="F209" s="185">
        <f>SUM(F210:F230)</f>
        <v>276593</v>
      </c>
      <c r="G209" s="171"/>
      <c r="H209" s="164"/>
      <c r="I209" s="164"/>
      <c r="J209" s="142"/>
      <c r="K209" s="139">
        <v>21</v>
      </c>
      <c r="L209" s="2"/>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8"/>
    </row>
    <row r="210" spans="1:234" s="13" customFormat="1" ht="14.25" customHeight="1" x14ac:dyDescent="0.25">
      <c r="A210" s="143" t="s">
        <v>174</v>
      </c>
      <c r="B210" s="144" t="s">
        <v>207</v>
      </c>
      <c r="C210" s="144" t="s">
        <v>0</v>
      </c>
      <c r="D210" s="180">
        <v>4.0199999999999996</v>
      </c>
      <c r="E210" s="171">
        <f t="shared" ref="E210:E230" si="32">D210/5.5*100</f>
        <v>73.090909090909079</v>
      </c>
      <c r="F210" s="170">
        <v>18756</v>
      </c>
      <c r="G210" s="171">
        <f t="shared" ref="G210:G230" si="33">F210/7000*100</f>
        <v>267.94285714285712</v>
      </c>
      <c r="H210" s="164" t="s">
        <v>170</v>
      </c>
      <c r="I210" s="164" t="s">
        <v>170</v>
      </c>
      <c r="J210" s="182"/>
      <c r="K210" s="183" t="s">
        <v>294</v>
      </c>
      <c r="L210" s="10"/>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2"/>
    </row>
    <row r="211" spans="1:234" s="13" customFormat="1" ht="14.25" customHeight="1" x14ac:dyDescent="0.25">
      <c r="A211" s="143" t="s">
        <v>175</v>
      </c>
      <c r="B211" s="144" t="s">
        <v>208</v>
      </c>
      <c r="C211" s="144" t="s">
        <v>0</v>
      </c>
      <c r="D211" s="145">
        <v>2.02</v>
      </c>
      <c r="E211" s="171">
        <f t="shared" si="32"/>
        <v>36.727272727272727</v>
      </c>
      <c r="F211" s="170">
        <v>26100</v>
      </c>
      <c r="G211" s="171">
        <f t="shared" si="33"/>
        <v>372.85714285714289</v>
      </c>
      <c r="H211" s="164" t="s">
        <v>170</v>
      </c>
      <c r="I211" s="164" t="s">
        <v>170</v>
      </c>
      <c r="J211" s="182"/>
      <c r="K211" s="183" t="s">
        <v>294</v>
      </c>
      <c r="L211" s="10"/>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2"/>
    </row>
    <row r="212" spans="1:234" s="13" customFormat="1" ht="14.25" customHeight="1" x14ac:dyDescent="0.25">
      <c r="A212" s="143" t="s">
        <v>176</v>
      </c>
      <c r="B212" s="144" t="s">
        <v>213</v>
      </c>
      <c r="C212" s="144" t="s">
        <v>0</v>
      </c>
      <c r="D212" s="145">
        <v>3</v>
      </c>
      <c r="E212" s="171">
        <f>D212/5.5*100</f>
        <v>54.54545454545454</v>
      </c>
      <c r="F212" s="170">
        <v>11757</v>
      </c>
      <c r="G212" s="171">
        <f>F212/7000*100</f>
        <v>167.95714285714286</v>
      </c>
      <c r="H212" s="164" t="s">
        <v>170</v>
      </c>
      <c r="I212" s="164" t="s">
        <v>170</v>
      </c>
      <c r="J212" s="182"/>
      <c r="K212" s="183" t="s">
        <v>294</v>
      </c>
      <c r="L212" s="10"/>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2"/>
    </row>
    <row r="213" spans="1:234" s="13" customFormat="1" ht="14.25" customHeight="1" x14ac:dyDescent="0.25">
      <c r="A213" s="143" t="s">
        <v>177</v>
      </c>
      <c r="B213" s="144" t="s">
        <v>209</v>
      </c>
      <c r="C213" s="144" t="s">
        <v>0</v>
      </c>
      <c r="D213" s="145">
        <v>1.46</v>
      </c>
      <c r="E213" s="171">
        <f t="shared" si="32"/>
        <v>26.545454545454543</v>
      </c>
      <c r="F213" s="170">
        <v>13794</v>
      </c>
      <c r="G213" s="171">
        <f t="shared" si="33"/>
        <v>197.05714285714288</v>
      </c>
      <c r="H213" s="164" t="s">
        <v>170</v>
      </c>
      <c r="I213" s="164" t="s">
        <v>170</v>
      </c>
      <c r="J213" s="182"/>
      <c r="K213" s="183" t="s">
        <v>294</v>
      </c>
      <c r="L213" s="10"/>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2"/>
    </row>
    <row r="214" spans="1:234" s="13" customFormat="1" ht="14.25" customHeight="1" x14ac:dyDescent="0.25">
      <c r="A214" s="143" t="s">
        <v>178</v>
      </c>
      <c r="B214" s="144" t="s">
        <v>210</v>
      </c>
      <c r="C214" s="144" t="s">
        <v>0</v>
      </c>
      <c r="D214" s="145">
        <v>1.89</v>
      </c>
      <c r="E214" s="171">
        <f t="shared" si="32"/>
        <v>34.36363636363636</v>
      </c>
      <c r="F214" s="170">
        <v>21274</v>
      </c>
      <c r="G214" s="171">
        <f t="shared" si="33"/>
        <v>303.91428571428571</v>
      </c>
      <c r="H214" s="164" t="s">
        <v>170</v>
      </c>
      <c r="I214" s="164" t="s">
        <v>170</v>
      </c>
      <c r="J214" s="182"/>
      <c r="K214" s="183" t="s">
        <v>294</v>
      </c>
      <c r="L214" s="10"/>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2"/>
    </row>
    <row r="215" spans="1:234" s="13" customFormat="1" ht="14.25" customHeight="1" x14ac:dyDescent="0.25">
      <c r="A215" s="143" t="s">
        <v>179</v>
      </c>
      <c r="B215" s="144" t="s">
        <v>215</v>
      </c>
      <c r="C215" s="144" t="s">
        <v>0</v>
      </c>
      <c r="D215" s="145">
        <v>4.13</v>
      </c>
      <c r="E215" s="171">
        <f>D215/5.5*100</f>
        <v>75.090909090909079</v>
      </c>
      <c r="F215" s="170">
        <v>17769</v>
      </c>
      <c r="G215" s="171">
        <f>F215/7000*100</f>
        <v>253.84285714285713</v>
      </c>
      <c r="H215" s="164" t="s">
        <v>170</v>
      </c>
      <c r="I215" s="164" t="s">
        <v>170</v>
      </c>
      <c r="J215" s="182"/>
      <c r="K215" s="183" t="s">
        <v>294</v>
      </c>
      <c r="L215" s="10"/>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2"/>
    </row>
    <row r="216" spans="1:234" s="17" customFormat="1" ht="14.25" customHeight="1" x14ac:dyDescent="0.25">
      <c r="A216" s="143" t="s">
        <v>180</v>
      </c>
      <c r="B216" s="144" t="s">
        <v>216</v>
      </c>
      <c r="C216" s="144" t="s">
        <v>0</v>
      </c>
      <c r="D216" s="180">
        <v>6.71</v>
      </c>
      <c r="E216" s="171">
        <f>D216/5.5*100</f>
        <v>122</v>
      </c>
      <c r="F216" s="170">
        <v>13388</v>
      </c>
      <c r="G216" s="171">
        <f>F216/7000*100</f>
        <v>191.25714285714287</v>
      </c>
      <c r="H216" s="164" t="s">
        <v>170</v>
      </c>
      <c r="I216" s="164" t="s">
        <v>170</v>
      </c>
      <c r="J216" s="182"/>
      <c r="K216" s="183" t="s">
        <v>294</v>
      </c>
      <c r="L216" s="14"/>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6"/>
    </row>
    <row r="217" spans="1:234" s="17" customFormat="1" ht="14.25" customHeight="1" x14ac:dyDescent="0.25">
      <c r="A217" s="143" t="s">
        <v>181</v>
      </c>
      <c r="B217" s="144" t="s">
        <v>217</v>
      </c>
      <c r="C217" s="144" t="s">
        <v>0</v>
      </c>
      <c r="D217" s="145">
        <v>7.41</v>
      </c>
      <c r="E217" s="171">
        <f>D217/5.5*100</f>
        <v>134.72727272727275</v>
      </c>
      <c r="F217" s="170">
        <v>15524</v>
      </c>
      <c r="G217" s="171">
        <f>F217/7000*100</f>
        <v>221.77142857142854</v>
      </c>
      <c r="H217" s="164" t="s">
        <v>170</v>
      </c>
      <c r="I217" s="164" t="s">
        <v>170</v>
      </c>
      <c r="J217" s="182"/>
      <c r="K217" s="183" t="s">
        <v>294</v>
      </c>
      <c r="L217" s="14"/>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6"/>
    </row>
    <row r="218" spans="1:234" s="13" customFormat="1" ht="14.25" customHeight="1" x14ac:dyDescent="0.25">
      <c r="A218" s="143" t="s">
        <v>190</v>
      </c>
      <c r="B218" s="144" t="s">
        <v>211</v>
      </c>
      <c r="C218" s="144" t="s">
        <v>0</v>
      </c>
      <c r="D218" s="180">
        <v>1.63</v>
      </c>
      <c r="E218" s="171">
        <f t="shared" si="32"/>
        <v>29.636363636363633</v>
      </c>
      <c r="F218" s="170">
        <v>5613</v>
      </c>
      <c r="G218" s="171">
        <f t="shared" si="33"/>
        <v>80.185714285714283</v>
      </c>
      <c r="H218" s="164" t="s">
        <v>170</v>
      </c>
      <c r="I218" s="164" t="s">
        <v>170</v>
      </c>
      <c r="J218" s="182"/>
      <c r="K218" s="183" t="s">
        <v>294</v>
      </c>
      <c r="L218" s="10"/>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2"/>
    </row>
    <row r="219" spans="1:234" s="13" customFormat="1" ht="14.25" customHeight="1" x14ac:dyDescent="0.25">
      <c r="A219" s="143" t="s">
        <v>191</v>
      </c>
      <c r="B219" s="144" t="s">
        <v>212</v>
      </c>
      <c r="C219" s="144" t="s">
        <v>0</v>
      </c>
      <c r="D219" s="180">
        <v>10.039999999999999</v>
      </c>
      <c r="E219" s="171">
        <f t="shared" si="32"/>
        <v>182.54545454545453</v>
      </c>
      <c r="F219" s="170">
        <v>12919</v>
      </c>
      <c r="G219" s="171">
        <f t="shared" si="33"/>
        <v>184.55714285714288</v>
      </c>
      <c r="H219" s="164" t="s">
        <v>170</v>
      </c>
      <c r="I219" s="164" t="s">
        <v>170</v>
      </c>
      <c r="J219" s="182"/>
      <c r="K219" s="183" t="s">
        <v>294</v>
      </c>
      <c r="L219" s="10"/>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2"/>
    </row>
    <row r="220" spans="1:234" s="13" customFormat="1" ht="14.25" customHeight="1" x14ac:dyDescent="0.25">
      <c r="A220" s="143" t="s">
        <v>200</v>
      </c>
      <c r="B220" s="144" t="s">
        <v>214</v>
      </c>
      <c r="C220" s="144" t="s">
        <v>0</v>
      </c>
      <c r="D220" s="145">
        <v>3.59</v>
      </c>
      <c r="E220" s="171">
        <f t="shared" si="32"/>
        <v>65.272727272727266</v>
      </c>
      <c r="F220" s="170">
        <v>7932</v>
      </c>
      <c r="G220" s="171">
        <f t="shared" si="33"/>
        <v>113.31428571428572</v>
      </c>
      <c r="H220" s="164" t="s">
        <v>170</v>
      </c>
      <c r="I220" s="164" t="s">
        <v>170</v>
      </c>
      <c r="J220" s="182"/>
      <c r="K220" s="183" t="s">
        <v>294</v>
      </c>
      <c r="L220" s="10"/>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2"/>
    </row>
    <row r="221" spans="1:234" s="17" customFormat="1" ht="14.25" customHeight="1" x14ac:dyDescent="0.25">
      <c r="A221" s="143" t="s">
        <v>192</v>
      </c>
      <c r="B221" s="144" t="s">
        <v>222</v>
      </c>
      <c r="C221" s="144" t="s">
        <v>0</v>
      </c>
      <c r="D221" s="145">
        <v>7.64</v>
      </c>
      <c r="E221" s="171">
        <f t="shared" ref="E221:E227" si="34">D221/5.5*100</f>
        <v>138.90909090909091</v>
      </c>
      <c r="F221" s="170">
        <v>8324</v>
      </c>
      <c r="G221" s="171">
        <f t="shared" ref="G221:G227" si="35">F221/7000*100</f>
        <v>118.91428571428571</v>
      </c>
      <c r="H221" s="164" t="s">
        <v>170</v>
      </c>
      <c r="I221" s="164" t="s">
        <v>170</v>
      </c>
      <c r="J221" s="182"/>
      <c r="K221" s="183" t="s">
        <v>294</v>
      </c>
      <c r="L221" s="14"/>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6"/>
    </row>
    <row r="222" spans="1:234" s="17" customFormat="1" ht="14.25" customHeight="1" x14ac:dyDescent="0.25">
      <c r="A222" s="143" t="s">
        <v>193</v>
      </c>
      <c r="B222" s="144" t="s">
        <v>223</v>
      </c>
      <c r="C222" s="144" t="s">
        <v>0</v>
      </c>
      <c r="D222" s="145">
        <v>10.35</v>
      </c>
      <c r="E222" s="171">
        <f t="shared" si="34"/>
        <v>188.18181818181819</v>
      </c>
      <c r="F222" s="170">
        <v>10384</v>
      </c>
      <c r="G222" s="171">
        <f t="shared" si="35"/>
        <v>148.34285714285713</v>
      </c>
      <c r="H222" s="164" t="s">
        <v>170</v>
      </c>
      <c r="I222" s="164" t="s">
        <v>170</v>
      </c>
      <c r="J222" s="182"/>
      <c r="K222" s="183" t="s">
        <v>294</v>
      </c>
      <c r="L222" s="14"/>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6"/>
    </row>
    <row r="223" spans="1:234" s="17" customFormat="1" ht="14.25" customHeight="1" x14ac:dyDescent="0.25">
      <c r="A223" s="143" t="s">
        <v>202</v>
      </c>
      <c r="B223" s="144" t="s">
        <v>221</v>
      </c>
      <c r="C223" s="144" t="s">
        <v>0</v>
      </c>
      <c r="D223" s="145">
        <v>4.4400000000000004</v>
      </c>
      <c r="E223" s="171">
        <f t="shared" si="34"/>
        <v>80.727272727272734</v>
      </c>
      <c r="F223" s="170">
        <v>6151</v>
      </c>
      <c r="G223" s="171">
        <f t="shared" si="35"/>
        <v>87.871428571428567</v>
      </c>
      <c r="H223" s="164" t="s">
        <v>170</v>
      </c>
      <c r="I223" s="164" t="s">
        <v>170</v>
      </c>
      <c r="J223" s="182"/>
      <c r="K223" s="183" t="s">
        <v>294</v>
      </c>
      <c r="L223" s="14"/>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6"/>
    </row>
    <row r="224" spans="1:234" s="17" customFormat="1" ht="14.25" customHeight="1" x14ac:dyDescent="0.25">
      <c r="A224" s="143" t="s">
        <v>194</v>
      </c>
      <c r="B224" s="144" t="s">
        <v>219</v>
      </c>
      <c r="C224" s="144" t="s">
        <v>0</v>
      </c>
      <c r="D224" s="145">
        <v>8.27</v>
      </c>
      <c r="E224" s="171">
        <f t="shared" si="34"/>
        <v>150.36363636363637</v>
      </c>
      <c r="F224" s="170">
        <v>11476</v>
      </c>
      <c r="G224" s="171">
        <f t="shared" si="35"/>
        <v>163.94285714285715</v>
      </c>
      <c r="H224" s="164" t="s">
        <v>170</v>
      </c>
      <c r="I224" s="164" t="s">
        <v>170</v>
      </c>
      <c r="J224" s="182"/>
      <c r="K224" s="183" t="s">
        <v>294</v>
      </c>
      <c r="L224" s="14"/>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6"/>
    </row>
    <row r="225" spans="1:234" s="17" customFormat="1" ht="14.25" customHeight="1" x14ac:dyDescent="0.25">
      <c r="A225" s="143" t="s">
        <v>195</v>
      </c>
      <c r="B225" s="144" t="s">
        <v>224</v>
      </c>
      <c r="C225" s="144" t="s">
        <v>0</v>
      </c>
      <c r="D225" s="145">
        <v>13.82</v>
      </c>
      <c r="E225" s="171">
        <f t="shared" si="34"/>
        <v>251.27272727272728</v>
      </c>
      <c r="F225" s="170">
        <v>16501</v>
      </c>
      <c r="G225" s="171">
        <f t="shared" si="35"/>
        <v>235.72857142857143</v>
      </c>
      <c r="H225" s="164" t="s">
        <v>170</v>
      </c>
      <c r="I225" s="164" t="s">
        <v>170</v>
      </c>
      <c r="J225" s="182"/>
      <c r="K225" s="183" t="s">
        <v>294</v>
      </c>
      <c r="L225" s="14"/>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6"/>
    </row>
    <row r="226" spans="1:234" s="17" customFormat="1" ht="14.25" customHeight="1" x14ac:dyDescent="0.25">
      <c r="A226" s="143" t="s">
        <v>196</v>
      </c>
      <c r="B226" s="144" t="s">
        <v>230</v>
      </c>
      <c r="C226" s="144" t="s">
        <v>0</v>
      </c>
      <c r="D226" s="180">
        <v>9.07</v>
      </c>
      <c r="E226" s="146">
        <f t="shared" si="34"/>
        <v>164.90909090909091</v>
      </c>
      <c r="F226" s="170">
        <v>6981</v>
      </c>
      <c r="G226" s="171">
        <f t="shared" si="35"/>
        <v>99.728571428571428</v>
      </c>
      <c r="H226" s="164" t="s">
        <v>170</v>
      </c>
      <c r="I226" s="164" t="s">
        <v>170</v>
      </c>
      <c r="J226" s="182"/>
      <c r="K226" s="183" t="s">
        <v>294</v>
      </c>
      <c r="L226" s="14"/>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6"/>
    </row>
    <row r="227" spans="1:234" s="17" customFormat="1" ht="14.25" customHeight="1" x14ac:dyDescent="0.25">
      <c r="A227" s="143" t="s">
        <v>197</v>
      </c>
      <c r="B227" s="144" t="s">
        <v>229</v>
      </c>
      <c r="C227" s="144" t="s">
        <v>0</v>
      </c>
      <c r="D227" s="145">
        <v>21.98</v>
      </c>
      <c r="E227" s="146">
        <f t="shared" si="34"/>
        <v>399.63636363636368</v>
      </c>
      <c r="F227" s="170">
        <v>19254</v>
      </c>
      <c r="G227" s="171">
        <f t="shared" si="35"/>
        <v>275.05714285714282</v>
      </c>
      <c r="H227" s="164" t="s">
        <v>170</v>
      </c>
      <c r="I227" s="164" t="s">
        <v>170</v>
      </c>
      <c r="J227" s="182"/>
      <c r="K227" s="183" t="s">
        <v>294</v>
      </c>
      <c r="L227" s="14"/>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6"/>
    </row>
    <row r="228" spans="1:234" s="17" customFormat="1" ht="14.25" customHeight="1" x14ac:dyDescent="0.25">
      <c r="A228" s="143" t="s">
        <v>203</v>
      </c>
      <c r="B228" s="144" t="s">
        <v>218</v>
      </c>
      <c r="C228" s="144" t="s">
        <v>0</v>
      </c>
      <c r="D228" s="180">
        <v>8.6199999999999992</v>
      </c>
      <c r="E228" s="171">
        <f t="shared" si="32"/>
        <v>156.72727272727272</v>
      </c>
      <c r="F228" s="170">
        <v>12081</v>
      </c>
      <c r="G228" s="171">
        <f t="shared" si="33"/>
        <v>172.58571428571429</v>
      </c>
      <c r="H228" s="164" t="s">
        <v>170</v>
      </c>
      <c r="I228" s="164" t="s">
        <v>170</v>
      </c>
      <c r="J228" s="182"/>
      <c r="K228" s="183" t="s">
        <v>294</v>
      </c>
      <c r="L228" s="14"/>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6"/>
    </row>
    <row r="229" spans="1:234" s="17" customFormat="1" ht="14.25" customHeight="1" x14ac:dyDescent="0.25">
      <c r="A229" s="143" t="s">
        <v>204</v>
      </c>
      <c r="B229" s="144" t="s">
        <v>220</v>
      </c>
      <c r="C229" s="144" t="s">
        <v>0</v>
      </c>
      <c r="D229" s="145">
        <v>7.94</v>
      </c>
      <c r="E229" s="171">
        <f t="shared" si="32"/>
        <v>144.36363636363637</v>
      </c>
      <c r="F229" s="170">
        <v>12712</v>
      </c>
      <c r="G229" s="171">
        <f t="shared" si="33"/>
        <v>181.6</v>
      </c>
      <c r="H229" s="164" t="s">
        <v>170</v>
      </c>
      <c r="I229" s="164" t="s">
        <v>170</v>
      </c>
      <c r="J229" s="182"/>
      <c r="K229" s="183" t="s">
        <v>294</v>
      </c>
      <c r="L229" s="14"/>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6"/>
    </row>
    <row r="230" spans="1:234" s="17" customFormat="1" ht="14.25" customHeight="1" x14ac:dyDescent="0.25">
      <c r="A230" s="143" t="s">
        <v>205</v>
      </c>
      <c r="B230" s="144" t="s">
        <v>234</v>
      </c>
      <c r="C230" s="144" t="s">
        <v>0</v>
      </c>
      <c r="D230" s="180">
        <v>6.6</v>
      </c>
      <c r="E230" s="171">
        <f t="shared" si="32"/>
        <v>120</v>
      </c>
      <c r="F230" s="170">
        <v>7903</v>
      </c>
      <c r="G230" s="171">
        <f t="shared" si="33"/>
        <v>112.9</v>
      </c>
      <c r="H230" s="164" t="s">
        <v>170</v>
      </c>
      <c r="I230" s="164" t="s">
        <v>170</v>
      </c>
      <c r="J230" s="182"/>
      <c r="K230" s="183" t="s">
        <v>294</v>
      </c>
      <c r="L230" s="14"/>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6"/>
    </row>
    <row r="231" spans="1:234" hidden="1" x14ac:dyDescent="0.25">
      <c r="A231" s="157"/>
      <c r="B231" s="6"/>
      <c r="C231" s="6"/>
      <c r="D231" s="145"/>
      <c r="E231" s="146"/>
      <c r="F231" s="166"/>
      <c r="G231" s="146"/>
      <c r="H231" s="147"/>
      <c r="I231" s="43"/>
      <c r="J231" s="150"/>
      <c r="K231" s="43"/>
    </row>
    <row r="232" spans="1:234" hidden="1" x14ac:dyDescent="0.25">
      <c r="A232" s="157"/>
      <c r="B232" s="6"/>
      <c r="C232" s="6"/>
      <c r="D232" s="145"/>
      <c r="E232" s="146"/>
      <c r="F232" s="166"/>
      <c r="G232" s="146"/>
      <c r="H232" s="147"/>
      <c r="I232" s="43"/>
      <c r="J232" s="150"/>
      <c r="K232" s="43"/>
    </row>
    <row r="233" spans="1:234" hidden="1" x14ac:dyDescent="0.25">
      <c r="A233" s="157"/>
      <c r="B233" s="6"/>
      <c r="C233" s="6"/>
      <c r="D233" s="145"/>
      <c r="E233" s="146"/>
      <c r="F233" s="166"/>
      <c r="G233" s="146"/>
      <c r="H233" s="147"/>
      <c r="I233" s="43"/>
      <c r="J233" s="150"/>
      <c r="K233" s="43"/>
    </row>
    <row r="234" spans="1:234" hidden="1" x14ac:dyDescent="0.25">
      <c r="A234" s="157"/>
      <c r="B234" s="6"/>
      <c r="C234" s="6"/>
      <c r="D234" s="145"/>
      <c r="E234" s="146"/>
      <c r="F234" s="166"/>
      <c r="G234" s="146"/>
      <c r="H234" s="147"/>
      <c r="I234" s="43"/>
      <c r="J234" s="150"/>
      <c r="K234" s="43"/>
    </row>
    <row r="235" spans="1:234" hidden="1" x14ac:dyDescent="0.25">
      <c r="A235" s="157"/>
      <c r="B235" s="6"/>
      <c r="C235" s="6"/>
      <c r="D235" s="145"/>
      <c r="E235" s="146"/>
      <c r="F235" s="166"/>
      <c r="G235" s="146"/>
      <c r="H235" s="147"/>
      <c r="I235" s="43"/>
      <c r="J235" s="150"/>
      <c r="K235" s="43"/>
    </row>
    <row r="236" spans="1:234" hidden="1" x14ac:dyDescent="0.25">
      <c r="A236" s="157"/>
      <c r="B236" s="6"/>
      <c r="C236" s="6"/>
      <c r="D236" s="145"/>
      <c r="E236" s="146"/>
      <c r="F236" s="166"/>
      <c r="G236" s="146"/>
      <c r="H236" s="147"/>
      <c r="I236" s="43"/>
      <c r="J236" s="150"/>
      <c r="K236" s="43"/>
    </row>
    <row r="237" spans="1:234" hidden="1" x14ac:dyDescent="0.25">
      <c r="A237" s="157"/>
      <c r="B237" s="6"/>
      <c r="C237" s="6"/>
      <c r="D237" s="145"/>
      <c r="E237" s="146"/>
      <c r="F237" s="166"/>
      <c r="G237" s="146"/>
      <c r="H237" s="147"/>
      <c r="I237" s="43"/>
      <c r="J237" s="150"/>
      <c r="K237" s="43"/>
    </row>
    <row r="238" spans="1:234" hidden="1" x14ac:dyDescent="0.25">
      <c r="A238" s="157"/>
      <c r="B238" s="6"/>
      <c r="C238" s="6"/>
      <c r="D238" s="145"/>
      <c r="E238" s="146"/>
      <c r="F238" s="166"/>
      <c r="G238" s="146"/>
      <c r="H238" s="147"/>
      <c r="I238" s="43"/>
      <c r="J238" s="150"/>
      <c r="K238" s="43"/>
    </row>
    <row r="239" spans="1:234" hidden="1" x14ac:dyDescent="0.25">
      <c r="A239" s="157"/>
      <c r="B239" s="6"/>
      <c r="C239" s="6"/>
      <c r="D239" s="145"/>
      <c r="E239" s="146"/>
      <c r="F239" s="166"/>
      <c r="G239" s="146"/>
      <c r="H239" s="147"/>
      <c r="I239" s="43"/>
      <c r="J239" s="150"/>
      <c r="K239" s="43"/>
    </row>
    <row r="240" spans="1:234" hidden="1" x14ac:dyDescent="0.25">
      <c r="A240" s="157"/>
      <c r="B240" s="6"/>
      <c r="C240" s="6"/>
      <c r="D240" s="145"/>
      <c r="E240" s="146"/>
      <c r="F240" s="166"/>
      <c r="G240" s="146"/>
      <c r="H240" s="147"/>
      <c r="I240" s="43"/>
      <c r="J240" s="150"/>
      <c r="K240" s="43"/>
    </row>
    <row r="241" spans="1:11" hidden="1" x14ac:dyDescent="0.25">
      <c r="A241" s="157"/>
      <c r="B241" s="6"/>
      <c r="C241" s="6"/>
      <c r="D241" s="145"/>
      <c r="E241" s="146"/>
      <c r="F241" s="166"/>
      <c r="G241" s="146"/>
      <c r="H241" s="147"/>
      <c r="I241" s="43"/>
      <c r="J241" s="150"/>
      <c r="K241" s="43"/>
    </row>
    <row r="242" spans="1:11" hidden="1" x14ac:dyDescent="0.25">
      <c r="A242" s="157"/>
      <c r="B242" s="6"/>
      <c r="C242" s="6"/>
      <c r="D242" s="145"/>
      <c r="E242" s="146"/>
      <c r="F242" s="166"/>
      <c r="G242" s="146"/>
      <c r="H242" s="147"/>
      <c r="I242" s="43"/>
      <c r="J242" s="150"/>
      <c r="K242" s="43"/>
    </row>
    <row r="243" spans="1:11" hidden="1" x14ac:dyDescent="0.25">
      <c r="A243" s="157"/>
      <c r="B243" s="6"/>
      <c r="C243" s="6"/>
      <c r="D243" s="145"/>
      <c r="E243" s="146"/>
      <c r="F243" s="166"/>
      <c r="G243" s="146"/>
      <c r="H243" s="147"/>
      <c r="I243" s="43"/>
      <c r="J243" s="150"/>
      <c r="K243" s="43"/>
    </row>
    <row r="244" spans="1:11" hidden="1" x14ac:dyDescent="0.25">
      <c r="A244" s="157"/>
      <c r="B244" s="6"/>
      <c r="C244" s="6"/>
      <c r="D244" s="145"/>
      <c r="E244" s="146"/>
      <c r="F244" s="166"/>
      <c r="G244" s="146"/>
      <c r="H244" s="147"/>
      <c r="I244" s="43"/>
      <c r="J244" s="150"/>
      <c r="K244" s="43"/>
    </row>
    <row r="245" spans="1:11" hidden="1" x14ac:dyDescent="0.25">
      <c r="A245" s="157"/>
      <c r="B245" s="6"/>
      <c r="C245" s="6"/>
      <c r="D245" s="145"/>
      <c r="E245" s="146"/>
      <c r="F245" s="166"/>
      <c r="G245" s="146"/>
      <c r="H245" s="147"/>
      <c r="I245" s="43"/>
      <c r="J245" s="150"/>
      <c r="K245" s="43"/>
    </row>
    <row r="246" spans="1:11" hidden="1" x14ac:dyDescent="0.25">
      <c r="A246" s="157"/>
      <c r="B246" s="6"/>
      <c r="C246" s="6"/>
      <c r="D246" s="145"/>
      <c r="E246" s="146"/>
      <c r="F246" s="166"/>
      <c r="G246" s="146"/>
      <c r="H246" s="147"/>
      <c r="I246" s="43"/>
      <c r="J246" s="150"/>
      <c r="K246" s="43"/>
    </row>
    <row r="247" spans="1:11" hidden="1" x14ac:dyDescent="0.25">
      <c r="A247" s="157"/>
      <c r="B247" s="6"/>
      <c r="C247" s="6"/>
      <c r="D247" s="145"/>
      <c r="E247" s="146"/>
      <c r="F247" s="166"/>
      <c r="G247" s="146"/>
      <c r="H247" s="147"/>
      <c r="I247" s="43"/>
      <c r="J247" s="150"/>
      <c r="K247" s="43"/>
    </row>
    <row r="248" spans="1:11" hidden="1" x14ac:dyDescent="0.25">
      <c r="A248" s="157"/>
      <c r="B248" s="6"/>
      <c r="C248" s="6"/>
      <c r="D248" s="145"/>
      <c r="E248" s="146"/>
      <c r="F248" s="166"/>
      <c r="G248" s="146"/>
      <c r="H248" s="147"/>
      <c r="I248" s="43"/>
      <c r="J248" s="150"/>
      <c r="K248" s="43"/>
    </row>
    <row r="249" spans="1:11" hidden="1" x14ac:dyDescent="0.25">
      <c r="A249" s="157"/>
      <c r="B249" s="6"/>
      <c r="C249" s="6"/>
      <c r="D249" s="145"/>
      <c r="E249" s="146"/>
      <c r="F249" s="166"/>
      <c r="G249" s="146"/>
      <c r="H249" s="147"/>
      <c r="I249" s="43"/>
      <c r="J249" s="150"/>
      <c r="K249" s="43"/>
    </row>
    <row r="250" spans="1:11" hidden="1" x14ac:dyDescent="0.25">
      <c r="A250" s="157"/>
      <c r="B250" s="6"/>
      <c r="C250" s="6"/>
      <c r="D250" s="145"/>
      <c r="E250" s="146"/>
      <c r="F250" s="166"/>
      <c r="G250" s="146"/>
      <c r="H250" s="147"/>
      <c r="I250" s="43"/>
      <c r="J250" s="150"/>
      <c r="K250" s="43"/>
    </row>
    <row r="251" spans="1:11" hidden="1" x14ac:dyDescent="0.25">
      <c r="A251" s="157"/>
      <c r="B251" s="6"/>
      <c r="C251" s="6"/>
      <c r="D251" s="145"/>
      <c r="E251" s="146"/>
      <c r="F251" s="166"/>
      <c r="G251" s="146"/>
      <c r="H251" s="147"/>
      <c r="I251" s="43"/>
      <c r="J251" s="150"/>
      <c r="K251" s="43"/>
    </row>
    <row r="252" spans="1:11" hidden="1" x14ac:dyDescent="0.25">
      <c r="A252" s="157"/>
      <c r="B252" s="6"/>
      <c r="C252" s="6"/>
      <c r="D252" s="145"/>
      <c r="E252" s="146"/>
      <c r="F252" s="166"/>
      <c r="G252" s="146"/>
      <c r="H252" s="147"/>
      <c r="I252" s="43"/>
      <c r="J252" s="150"/>
      <c r="K252" s="43"/>
    </row>
    <row r="253" spans="1:11" hidden="1" x14ac:dyDescent="0.25">
      <c r="A253" s="157"/>
      <c r="B253" s="6"/>
      <c r="C253" s="6"/>
      <c r="D253" s="145"/>
      <c r="E253" s="146"/>
      <c r="F253" s="166"/>
      <c r="G253" s="146"/>
      <c r="H253" s="147"/>
      <c r="I253" s="43"/>
      <c r="J253" s="150"/>
      <c r="K253" s="43"/>
    </row>
    <row r="254" spans="1:11" hidden="1" x14ac:dyDescent="0.25">
      <c r="A254" s="157"/>
      <c r="B254" s="6"/>
      <c r="C254" s="6"/>
      <c r="D254" s="145"/>
      <c r="E254" s="146"/>
      <c r="F254" s="166"/>
      <c r="G254" s="146"/>
      <c r="H254" s="147"/>
      <c r="I254" s="43"/>
      <c r="J254" s="150"/>
      <c r="K254" s="43"/>
    </row>
    <row r="255" spans="1:11" hidden="1" x14ac:dyDescent="0.25">
      <c r="A255" s="157"/>
      <c r="B255" s="6"/>
      <c r="C255" s="6"/>
      <c r="D255" s="145"/>
      <c r="E255" s="146"/>
      <c r="F255" s="166"/>
      <c r="G255" s="146"/>
      <c r="H255" s="147"/>
      <c r="I255" s="43"/>
      <c r="J255" s="150"/>
      <c r="K255" s="43"/>
    </row>
    <row r="256" spans="1:11" hidden="1" x14ac:dyDescent="0.25">
      <c r="A256" s="157"/>
      <c r="B256" s="6"/>
      <c r="C256" s="6"/>
      <c r="D256" s="145"/>
      <c r="E256" s="146"/>
      <c r="F256" s="166"/>
      <c r="G256" s="146"/>
      <c r="H256" s="147"/>
      <c r="I256" s="43"/>
      <c r="J256" s="150"/>
      <c r="K256" s="43"/>
    </row>
    <row r="257" spans="1:11" hidden="1" x14ac:dyDescent="0.25">
      <c r="A257" s="157"/>
      <c r="B257" s="6"/>
      <c r="C257" s="6"/>
      <c r="D257" s="145"/>
      <c r="E257" s="146"/>
      <c r="F257" s="166"/>
      <c r="G257" s="146"/>
      <c r="H257" s="147"/>
      <c r="I257" s="43"/>
      <c r="J257" s="150"/>
      <c r="K257" s="43"/>
    </row>
    <row r="258" spans="1:11" hidden="1" x14ac:dyDescent="0.25">
      <c r="A258" s="157"/>
      <c r="B258" s="6"/>
      <c r="C258" s="6"/>
      <c r="D258" s="145"/>
      <c r="E258" s="146"/>
      <c r="F258" s="166"/>
      <c r="G258" s="146"/>
      <c r="H258" s="147"/>
      <c r="I258" s="43"/>
      <c r="J258" s="150"/>
      <c r="K258" s="43"/>
    </row>
    <row r="259" spans="1:11" hidden="1" x14ac:dyDescent="0.25">
      <c r="A259" s="157"/>
      <c r="B259" s="6"/>
      <c r="C259" s="6"/>
      <c r="D259" s="145"/>
      <c r="E259" s="146"/>
      <c r="F259" s="166"/>
      <c r="G259" s="146"/>
      <c r="H259" s="147"/>
      <c r="I259" s="43"/>
      <c r="J259" s="150"/>
      <c r="K259" s="43"/>
    </row>
    <row r="260" spans="1:11" hidden="1" x14ac:dyDescent="0.25">
      <c r="A260" s="157"/>
      <c r="B260" s="6"/>
      <c r="C260" s="6"/>
      <c r="D260" s="145"/>
      <c r="E260" s="146"/>
      <c r="F260" s="166"/>
      <c r="G260" s="146"/>
      <c r="H260" s="147"/>
      <c r="I260" s="43"/>
      <c r="J260" s="150"/>
      <c r="K260" s="43"/>
    </row>
    <row r="261" spans="1:11" hidden="1" x14ac:dyDescent="0.25">
      <c r="A261" s="157"/>
      <c r="B261" s="6"/>
      <c r="C261" s="6"/>
      <c r="D261" s="145"/>
      <c r="E261" s="146"/>
      <c r="F261" s="166"/>
      <c r="G261" s="146"/>
      <c r="H261" s="147"/>
      <c r="I261" s="43"/>
      <c r="J261" s="150"/>
      <c r="K261" s="43"/>
    </row>
    <row r="262" spans="1:11" hidden="1" x14ac:dyDescent="0.25">
      <c r="A262" s="157"/>
      <c r="B262" s="6"/>
      <c r="C262" s="6"/>
      <c r="D262" s="145"/>
      <c r="E262" s="146"/>
      <c r="F262" s="166"/>
      <c r="G262" s="146"/>
      <c r="H262" s="147"/>
      <c r="I262" s="43"/>
      <c r="J262" s="150"/>
      <c r="K262" s="43"/>
    </row>
    <row r="263" spans="1:11" hidden="1" x14ac:dyDescent="0.25">
      <c r="A263" s="157"/>
      <c r="B263" s="6"/>
      <c r="C263" s="6"/>
      <c r="D263" s="145"/>
      <c r="E263" s="146"/>
      <c r="F263" s="166"/>
      <c r="G263" s="146"/>
      <c r="H263" s="147"/>
      <c r="I263" s="43"/>
      <c r="J263" s="150"/>
      <c r="K263" s="43"/>
    </row>
    <row r="264" spans="1:11" hidden="1" x14ac:dyDescent="0.25">
      <c r="A264" s="157"/>
      <c r="B264" s="6"/>
      <c r="C264" s="6"/>
      <c r="D264" s="145"/>
      <c r="E264" s="146"/>
      <c r="F264" s="166"/>
      <c r="G264" s="146"/>
      <c r="H264" s="147"/>
      <c r="I264" s="43"/>
      <c r="J264" s="150"/>
      <c r="K264" s="43"/>
    </row>
    <row r="265" spans="1:11" hidden="1" x14ac:dyDescent="0.25">
      <c r="A265" s="157"/>
      <c r="B265" s="6"/>
      <c r="C265" s="6"/>
      <c r="D265" s="145"/>
      <c r="E265" s="146"/>
      <c r="F265" s="166"/>
      <c r="G265" s="146"/>
      <c r="H265" s="147"/>
      <c r="I265" s="43"/>
      <c r="J265" s="150"/>
      <c r="K265" s="43"/>
    </row>
    <row r="266" spans="1:11" hidden="1" x14ac:dyDescent="0.25">
      <c r="A266" s="157"/>
      <c r="B266" s="6"/>
      <c r="C266" s="6"/>
      <c r="D266" s="145"/>
      <c r="E266" s="146"/>
      <c r="F266" s="166"/>
      <c r="G266" s="146"/>
      <c r="H266" s="147"/>
      <c r="I266" s="43"/>
      <c r="J266" s="150"/>
      <c r="K266" s="43"/>
    </row>
    <row r="267" spans="1:11" hidden="1" x14ac:dyDescent="0.25">
      <c r="A267" s="157"/>
      <c r="B267" s="6"/>
      <c r="C267" s="6"/>
      <c r="D267" s="145"/>
      <c r="E267" s="146"/>
      <c r="F267" s="166"/>
      <c r="G267" s="146"/>
      <c r="H267" s="147"/>
      <c r="I267" s="43"/>
      <c r="J267" s="150"/>
      <c r="K267" s="43"/>
    </row>
    <row r="268" spans="1:11" hidden="1" x14ac:dyDescent="0.25">
      <c r="A268" s="157"/>
      <c r="B268" s="6"/>
      <c r="C268" s="6"/>
      <c r="D268" s="145"/>
      <c r="E268" s="146"/>
      <c r="F268" s="166"/>
      <c r="G268" s="146"/>
      <c r="H268" s="147"/>
      <c r="I268" s="43"/>
      <c r="J268" s="150"/>
      <c r="K268" s="43"/>
    </row>
    <row r="269" spans="1:11" hidden="1" x14ac:dyDescent="0.25">
      <c r="A269" s="157"/>
      <c r="B269" s="6"/>
      <c r="C269" s="6"/>
      <c r="D269" s="145"/>
      <c r="E269" s="146"/>
      <c r="F269" s="166"/>
      <c r="G269" s="146"/>
      <c r="H269" s="147"/>
      <c r="I269" s="43"/>
      <c r="J269" s="150"/>
      <c r="K269" s="43"/>
    </row>
    <row r="270" spans="1:11" hidden="1" x14ac:dyDescent="0.25">
      <c r="A270" s="157"/>
      <c r="B270" s="6"/>
      <c r="C270" s="6"/>
      <c r="D270" s="145"/>
      <c r="E270" s="146"/>
      <c r="F270" s="166"/>
      <c r="G270" s="146"/>
      <c r="H270" s="147"/>
      <c r="I270" s="43"/>
      <c r="J270" s="150"/>
      <c r="K270" s="43"/>
    </row>
    <row r="271" spans="1:11" hidden="1" x14ac:dyDescent="0.25">
      <c r="A271" s="157"/>
      <c r="B271" s="6"/>
      <c r="C271" s="6"/>
      <c r="D271" s="145"/>
      <c r="E271" s="146"/>
      <c r="F271" s="166"/>
      <c r="G271" s="146"/>
      <c r="H271" s="147"/>
      <c r="I271" s="43"/>
      <c r="J271" s="150"/>
      <c r="K271" s="43"/>
    </row>
    <row r="272" spans="1:11" hidden="1" x14ac:dyDescent="0.25">
      <c r="A272" s="157"/>
      <c r="B272" s="6"/>
      <c r="C272" s="6"/>
      <c r="D272" s="145"/>
      <c r="E272" s="146"/>
      <c r="F272" s="166"/>
      <c r="G272" s="146"/>
      <c r="H272" s="147"/>
      <c r="I272" s="43"/>
      <c r="J272" s="150"/>
      <c r="K272" s="43"/>
    </row>
    <row r="273" spans="1:11" hidden="1" x14ac:dyDescent="0.25">
      <c r="A273" s="157"/>
      <c r="B273" s="6"/>
      <c r="C273" s="6"/>
      <c r="D273" s="145"/>
      <c r="E273" s="146"/>
      <c r="F273" s="166"/>
      <c r="G273" s="146"/>
      <c r="H273" s="147"/>
      <c r="I273" s="43"/>
      <c r="J273" s="150"/>
      <c r="K273" s="43"/>
    </row>
    <row r="274" spans="1:11" hidden="1" x14ac:dyDescent="0.25">
      <c r="A274" s="157"/>
      <c r="B274" s="6"/>
      <c r="C274" s="6"/>
      <c r="D274" s="145"/>
      <c r="E274" s="146"/>
      <c r="F274" s="166"/>
      <c r="G274" s="146"/>
      <c r="H274" s="147"/>
      <c r="I274" s="43"/>
      <c r="J274" s="150"/>
      <c r="K274" s="43"/>
    </row>
    <row r="275" spans="1:11" hidden="1" x14ac:dyDescent="0.25">
      <c r="A275" s="157"/>
      <c r="B275" s="6"/>
      <c r="C275" s="6"/>
      <c r="D275" s="145"/>
      <c r="E275" s="146"/>
      <c r="F275" s="166"/>
      <c r="G275" s="146"/>
      <c r="H275" s="147"/>
      <c r="I275" s="43"/>
      <c r="J275" s="150"/>
      <c r="K275" s="43"/>
    </row>
    <row r="276" spans="1:11" hidden="1" x14ac:dyDescent="0.25">
      <c r="A276" s="157"/>
      <c r="B276" s="6"/>
      <c r="C276" s="6"/>
      <c r="D276" s="145"/>
      <c r="E276" s="146"/>
      <c r="F276" s="166"/>
      <c r="G276" s="146"/>
      <c r="H276" s="147"/>
      <c r="I276" s="43"/>
      <c r="J276" s="150"/>
      <c r="K276" s="43"/>
    </row>
    <row r="277" spans="1:11" hidden="1" x14ac:dyDescent="0.25">
      <c r="A277" s="157"/>
      <c r="B277" s="6"/>
      <c r="C277" s="6"/>
      <c r="D277" s="145"/>
      <c r="E277" s="146"/>
      <c r="F277" s="166"/>
      <c r="G277" s="146"/>
      <c r="H277" s="147"/>
      <c r="I277" s="43"/>
      <c r="J277" s="150"/>
      <c r="K277" s="43"/>
    </row>
    <row r="278" spans="1:11" hidden="1" x14ac:dyDescent="0.25">
      <c r="A278" s="157"/>
      <c r="B278" s="6"/>
      <c r="C278" s="6"/>
      <c r="D278" s="145"/>
      <c r="E278" s="146"/>
      <c r="F278" s="166"/>
      <c r="G278" s="146"/>
      <c r="H278" s="147"/>
      <c r="I278" s="43"/>
      <c r="J278" s="150"/>
      <c r="K278" s="43"/>
    </row>
    <row r="279" spans="1:11" hidden="1" x14ac:dyDescent="0.25">
      <c r="A279" s="157"/>
      <c r="B279" s="6"/>
      <c r="C279" s="6"/>
      <c r="D279" s="145"/>
      <c r="E279" s="146"/>
      <c r="F279" s="166"/>
      <c r="G279" s="146"/>
      <c r="H279" s="147"/>
      <c r="I279" s="43"/>
      <c r="J279" s="150"/>
      <c r="K279" s="43"/>
    </row>
    <row r="280" spans="1:11" hidden="1" x14ac:dyDescent="0.25">
      <c r="A280" s="157"/>
      <c r="B280" s="6"/>
      <c r="C280" s="6"/>
      <c r="D280" s="145"/>
      <c r="E280" s="146"/>
      <c r="F280" s="166"/>
      <c r="G280" s="146"/>
      <c r="H280" s="147"/>
      <c r="I280" s="43"/>
      <c r="J280" s="150"/>
      <c r="K280" s="43"/>
    </row>
    <row r="281" spans="1:11" hidden="1" x14ac:dyDescent="0.25">
      <c r="A281" s="157"/>
      <c r="B281" s="6"/>
      <c r="C281" s="6"/>
      <c r="D281" s="145"/>
      <c r="E281" s="146"/>
      <c r="F281" s="166"/>
      <c r="G281" s="146"/>
      <c r="H281" s="147"/>
      <c r="I281" s="43"/>
      <c r="J281" s="150"/>
      <c r="K281" s="43"/>
    </row>
    <row r="282" spans="1:11" hidden="1" x14ac:dyDescent="0.25">
      <c r="A282" s="157"/>
      <c r="B282" s="6"/>
      <c r="C282" s="6"/>
      <c r="D282" s="145"/>
      <c r="E282" s="146"/>
      <c r="F282" s="166"/>
      <c r="G282" s="146"/>
      <c r="H282" s="147"/>
      <c r="I282" s="43"/>
      <c r="J282" s="150"/>
      <c r="K282" s="43"/>
    </row>
    <row r="283" spans="1:11" hidden="1" x14ac:dyDescent="0.25">
      <c r="A283" s="157"/>
      <c r="B283" s="6"/>
      <c r="C283" s="6"/>
      <c r="D283" s="145"/>
      <c r="E283" s="146"/>
      <c r="F283" s="166"/>
      <c r="G283" s="146"/>
      <c r="H283" s="147"/>
      <c r="I283" s="43"/>
      <c r="J283" s="150"/>
      <c r="K283" s="43"/>
    </row>
    <row r="284" spans="1:11" hidden="1" x14ac:dyDescent="0.25">
      <c r="A284" s="157"/>
      <c r="B284" s="6"/>
      <c r="C284" s="6"/>
      <c r="D284" s="145"/>
      <c r="E284" s="146"/>
      <c r="F284" s="166"/>
      <c r="G284" s="146"/>
      <c r="H284" s="147"/>
      <c r="I284" s="43"/>
      <c r="J284" s="150"/>
      <c r="K284" s="43"/>
    </row>
    <row r="285" spans="1:11" hidden="1" x14ac:dyDescent="0.25">
      <c r="A285" s="157"/>
      <c r="B285" s="6"/>
      <c r="C285" s="6"/>
      <c r="D285" s="145"/>
      <c r="E285" s="146"/>
      <c r="F285" s="166"/>
      <c r="G285" s="146"/>
      <c r="H285" s="147"/>
      <c r="I285" s="43"/>
      <c r="J285" s="150"/>
      <c r="K285" s="43"/>
    </row>
    <row r="286" spans="1:11" hidden="1" x14ac:dyDescent="0.25">
      <c r="A286" s="157"/>
      <c r="B286" s="6"/>
      <c r="C286" s="6"/>
      <c r="D286" s="145"/>
      <c r="E286" s="146"/>
      <c r="F286" s="166"/>
      <c r="G286" s="146"/>
      <c r="H286" s="147"/>
      <c r="I286" s="43"/>
      <c r="J286" s="150"/>
      <c r="K286" s="43"/>
    </row>
    <row r="287" spans="1:11" hidden="1" x14ac:dyDescent="0.25">
      <c r="A287" s="157"/>
      <c r="B287" s="6"/>
      <c r="C287" s="6"/>
      <c r="D287" s="145"/>
      <c r="E287" s="146"/>
      <c r="F287" s="166"/>
      <c r="G287" s="146"/>
      <c r="H287" s="147"/>
      <c r="I287" s="43"/>
      <c r="J287" s="150"/>
      <c r="K287" s="43"/>
    </row>
    <row r="288" spans="1:11" hidden="1" x14ac:dyDescent="0.25">
      <c r="A288" s="157"/>
      <c r="B288" s="6"/>
      <c r="C288" s="6"/>
      <c r="D288" s="145"/>
      <c r="E288" s="146"/>
      <c r="F288" s="166"/>
      <c r="G288" s="146"/>
      <c r="H288" s="147"/>
      <c r="I288" s="43"/>
      <c r="J288" s="150"/>
      <c r="K288" s="43"/>
    </row>
    <row r="289" spans="1:11" hidden="1" x14ac:dyDescent="0.25">
      <c r="A289" s="157"/>
      <c r="B289" s="6"/>
      <c r="C289" s="6"/>
      <c r="D289" s="145"/>
      <c r="E289" s="146"/>
      <c r="F289" s="166"/>
      <c r="G289" s="146"/>
      <c r="H289" s="147"/>
      <c r="I289" s="43"/>
      <c r="J289" s="150"/>
      <c r="K289" s="43"/>
    </row>
    <row r="290" spans="1:11" hidden="1" x14ac:dyDescent="0.25">
      <c r="A290" s="157"/>
      <c r="B290" s="6"/>
      <c r="C290" s="6"/>
      <c r="D290" s="145"/>
      <c r="E290" s="146"/>
      <c r="F290" s="166"/>
      <c r="G290" s="146"/>
      <c r="H290" s="147"/>
      <c r="I290" s="43"/>
      <c r="J290" s="150"/>
      <c r="K290" s="43"/>
    </row>
    <row r="291" spans="1:11" hidden="1" x14ac:dyDescent="0.25">
      <c r="A291" s="157"/>
      <c r="B291" s="6"/>
      <c r="C291" s="6"/>
      <c r="D291" s="145"/>
      <c r="E291" s="146"/>
      <c r="F291" s="166"/>
      <c r="G291" s="146"/>
      <c r="H291" s="147"/>
      <c r="I291" s="43"/>
      <c r="J291" s="150"/>
      <c r="K291" s="43"/>
    </row>
    <row r="292" spans="1:11" hidden="1" x14ac:dyDescent="0.25">
      <c r="A292" s="157"/>
      <c r="B292" s="6"/>
      <c r="C292" s="6"/>
      <c r="D292" s="145"/>
      <c r="E292" s="146"/>
      <c r="F292" s="166"/>
      <c r="G292" s="146"/>
      <c r="H292" s="147"/>
      <c r="I292" s="43"/>
      <c r="J292" s="150"/>
      <c r="K292" s="43"/>
    </row>
    <row r="293" spans="1:11" hidden="1" x14ac:dyDescent="0.25">
      <c r="A293" s="157"/>
      <c r="B293" s="6"/>
      <c r="C293" s="6"/>
      <c r="D293" s="145"/>
      <c r="E293" s="146"/>
      <c r="F293" s="166"/>
      <c r="G293" s="146"/>
      <c r="H293" s="147"/>
      <c r="I293" s="43"/>
      <c r="J293" s="150"/>
      <c r="K293" s="43"/>
    </row>
    <row r="294" spans="1:11" hidden="1" x14ac:dyDescent="0.25">
      <c r="A294" s="157"/>
      <c r="B294" s="6"/>
      <c r="C294" s="6"/>
      <c r="D294" s="145"/>
      <c r="E294" s="146"/>
      <c r="F294" s="166"/>
      <c r="G294" s="146"/>
      <c r="H294" s="147"/>
      <c r="I294" s="43"/>
      <c r="J294" s="150"/>
      <c r="K294" s="43"/>
    </row>
    <row r="295" spans="1:11" hidden="1" x14ac:dyDescent="0.25">
      <c r="A295" s="157"/>
      <c r="B295" s="6"/>
      <c r="C295" s="6"/>
      <c r="D295" s="145"/>
      <c r="E295" s="146"/>
      <c r="F295" s="166"/>
      <c r="G295" s="146"/>
      <c r="H295" s="147"/>
      <c r="I295" s="43"/>
      <c r="J295" s="150"/>
      <c r="K295" s="43"/>
    </row>
    <row r="296" spans="1:11" hidden="1" x14ac:dyDescent="0.25">
      <c r="A296" s="157"/>
      <c r="B296" s="6"/>
      <c r="C296" s="6"/>
      <c r="D296" s="145"/>
      <c r="E296" s="146"/>
      <c r="F296" s="166"/>
      <c r="G296" s="146"/>
      <c r="H296" s="147"/>
      <c r="I296" s="43"/>
      <c r="J296" s="150"/>
      <c r="K296" s="43"/>
    </row>
    <row r="297" spans="1:11" hidden="1" x14ac:dyDescent="0.25">
      <c r="A297" s="157"/>
      <c r="B297" s="6"/>
      <c r="C297" s="6"/>
      <c r="D297" s="145"/>
      <c r="E297" s="146"/>
      <c r="F297" s="166"/>
      <c r="G297" s="146"/>
      <c r="H297" s="147"/>
      <c r="I297" s="43"/>
      <c r="J297" s="150"/>
      <c r="K297" s="43"/>
    </row>
    <row r="298" spans="1:11" hidden="1" x14ac:dyDescent="0.25">
      <c r="A298" s="157"/>
      <c r="B298" s="6"/>
      <c r="C298" s="6"/>
      <c r="D298" s="145"/>
      <c r="E298" s="146"/>
      <c r="F298" s="166"/>
      <c r="G298" s="146"/>
      <c r="H298" s="147"/>
      <c r="I298" s="43"/>
      <c r="J298" s="150"/>
      <c r="K298" s="43"/>
    </row>
    <row r="299" spans="1:11" hidden="1" x14ac:dyDescent="0.25">
      <c r="A299" s="157"/>
      <c r="B299" s="6"/>
      <c r="C299" s="6"/>
      <c r="D299" s="145"/>
      <c r="E299" s="146"/>
      <c r="F299" s="166"/>
      <c r="G299" s="146"/>
      <c r="H299" s="147"/>
      <c r="I299" s="43"/>
      <c r="J299" s="150"/>
      <c r="K299" s="43"/>
    </row>
    <row r="300" spans="1:11" hidden="1" x14ac:dyDescent="0.25">
      <c r="A300" s="157"/>
      <c r="B300" s="6"/>
      <c r="C300" s="6"/>
      <c r="D300" s="145"/>
      <c r="E300" s="146"/>
      <c r="F300" s="166"/>
      <c r="G300" s="146"/>
      <c r="H300" s="147"/>
      <c r="I300" s="43"/>
      <c r="J300" s="150"/>
      <c r="K300" s="43"/>
    </row>
    <row r="301" spans="1:11" hidden="1" x14ac:dyDescent="0.25">
      <c r="A301" s="157"/>
      <c r="B301" s="6"/>
      <c r="C301" s="6"/>
      <c r="D301" s="145"/>
      <c r="E301" s="146"/>
      <c r="F301" s="166"/>
      <c r="G301" s="146"/>
      <c r="H301" s="147"/>
      <c r="I301" s="43"/>
      <c r="J301" s="150"/>
      <c r="K301" s="43"/>
    </row>
    <row r="302" spans="1:11" hidden="1" x14ac:dyDescent="0.25">
      <c r="A302" s="157"/>
      <c r="B302" s="6"/>
      <c r="C302" s="6"/>
      <c r="D302" s="145"/>
      <c r="E302" s="146"/>
      <c r="F302" s="166"/>
      <c r="G302" s="146"/>
      <c r="H302" s="147"/>
      <c r="I302" s="43"/>
      <c r="J302" s="150"/>
      <c r="K302" s="43"/>
    </row>
    <row r="303" spans="1:11" hidden="1" x14ac:dyDescent="0.25">
      <c r="A303" s="157"/>
      <c r="B303" s="6"/>
      <c r="C303" s="6"/>
      <c r="D303" s="145"/>
      <c r="E303" s="146"/>
      <c r="F303" s="166"/>
      <c r="G303" s="146"/>
      <c r="H303" s="147"/>
      <c r="I303" s="43"/>
      <c r="J303" s="150"/>
      <c r="K303" s="43"/>
    </row>
    <row r="304" spans="1:11" hidden="1" x14ac:dyDescent="0.25">
      <c r="A304" s="157"/>
      <c r="B304" s="6"/>
      <c r="C304" s="6"/>
      <c r="D304" s="145"/>
      <c r="E304" s="146"/>
      <c r="F304" s="166"/>
      <c r="G304" s="146"/>
      <c r="H304" s="147"/>
      <c r="I304" s="43"/>
      <c r="J304" s="150"/>
      <c r="K304" s="43"/>
    </row>
    <row r="305" spans="1:11" hidden="1" x14ac:dyDescent="0.25">
      <c r="A305" s="157"/>
      <c r="B305" s="6"/>
      <c r="C305" s="6"/>
      <c r="D305" s="145"/>
      <c r="E305" s="146"/>
      <c r="F305" s="166"/>
      <c r="G305" s="146"/>
      <c r="H305" s="147"/>
      <c r="I305" s="43"/>
      <c r="J305" s="150"/>
      <c r="K305" s="43"/>
    </row>
    <row r="306" spans="1:11" hidden="1" x14ac:dyDescent="0.25">
      <c r="A306" s="157"/>
      <c r="B306" s="6"/>
      <c r="C306" s="6"/>
      <c r="D306" s="145"/>
      <c r="E306" s="146"/>
      <c r="F306" s="166"/>
      <c r="G306" s="146"/>
      <c r="H306" s="147"/>
      <c r="I306" s="43"/>
      <c r="J306" s="150"/>
      <c r="K306" s="43"/>
    </row>
    <row r="307" spans="1:11" hidden="1" x14ac:dyDescent="0.25">
      <c r="A307" s="157"/>
      <c r="B307" s="6"/>
      <c r="C307" s="6"/>
      <c r="D307" s="145"/>
      <c r="E307" s="146"/>
      <c r="F307" s="166"/>
      <c r="G307" s="146"/>
      <c r="H307" s="147"/>
      <c r="I307" s="43"/>
      <c r="J307" s="150"/>
      <c r="K307" s="43"/>
    </row>
    <row r="308" spans="1:11" hidden="1" x14ac:dyDescent="0.25">
      <c r="A308" s="157"/>
      <c r="B308" s="6"/>
      <c r="C308" s="6"/>
      <c r="D308" s="145"/>
      <c r="E308" s="146"/>
      <c r="F308" s="166"/>
      <c r="G308" s="146"/>
      <c r="H308" s="147"/>
      <c r="I308" s="43"/>
      <c r="J308" s="150"/>
      <c r="K308" s="43"/>
    </row>
    <row r="309" spans="1:11" hidden="1" x14ac:dyDescent="0.25">
      <c r="A309" s="157"/>
      <c r="B309" s="6"/>
      <c r="C309" s="6"/>
      <c r="D309" s="145"/>
      <c r="E309" s="146"/>
      <c r="F309" s="166"/>
      <c r="G309" s="146"/>
      <c r="H309" s="147"/>
      <c r="I309" s="43"/>
      <c r="J309" s="150"/>
      <c r="K309" s="43"/>
    </row>
    <row r="310" spans="1:11" hidden="1" x14ac:dyDescent="0.25">
      <c r="A310" s="157"/>
      <c r="B310" s="6"/>
      <c r="C310" s="6"/>
      <c r="D310" s="145"/>
      <c r="E310" s="146"/>
      <c r="F310" s="166"/>
      <c r="G310" s="146"/>
      <c r="H310" s="147"/>
      <c r="I310" s="43"/>
      <c r="J310" s="150"/>
      <c r="K310" s="43"/>
    </row>
    <row r="311" spans="1:11" hidden="1" x14ac:dyDescent="0.25">
      <c r="A311" s="157"/>
      <c r="B311" s="6"/>
      <c r="C311" s="6"/>
      <c r="D311" s="145"/>
      <c r="E311" s="146"/>
      <c r="F311" s="166"/>
      <c r="G311" s="146"/>
      <c r="H311" s="147"/>
      <c r="I311" s="43"/>
      <c r="J311" s="150"/>
      <c r="K311" s="43"/>
    </row>
    <row r="312" spans="1:11" hidden="1" x14ac:dyDescent="0.25">
      <c r="A312" s="157"/>
      <c r="B312" s="6"/>
      <c r="C312" s="6"/>
      <c r="D312" s="145"/>
      <c r="E312" s="146"/>
      <c r="F312" s="166"/>
      <c r="G312" s="146"/>
      <c r="H312" s="147"/>
      <c r="I312" s="43"/>
      <c r="J312" s="150"/>
      <c r="K312" s="43"/>
    </row>
    <row r="313" spans="1:11" hidden="1" x14ac:dyDescent="0.25">
      <c r="A313" s="157"/>
      <c r="B313" s="6"/>
      <c r="C313" s="6"/>
      <c r="D313" s="145"/>
      <c r="E313" s="146"/>
      <c r="F313" s="166"/>
      <c r="G313" s="146"/>
      <c r="H313" s="147"/>
      <c r="I313" s="43"/>
      <c r="J313" s="150"/>
      <c r="K313" s="43"/>
    </row>
    <row r="314" spans="1:11" hidden="1" x14ac:dyDescent="0.25">
      <c r="A314" s="157"/>
      <c r="B314" s="6"/>
      <c r="C314" s="6"/>
      <c r="D314" s="145"/>
      <c r="E314" s="146"/>
      <c r="F314" s="166"/>
      <c r="G314" s="146"/>
      <c r="H314" s="147"/>
      <c r="I314" s="43"/>
      <c r="J314" s="150"/>
      <c r="K314" s="43"/>
    </row>
    <row r="315" spans="1:11" hidden="1" x14ac:dyDescent="0.25">
      <c r="A315" s="157"/>
      <c r="B315" s="6"/>
      <c r="C315" s="6"/>
      <c r="D315" s="145"/>
      <c r="E315" s="146"/>
      <c r="F315" s="166"/>
      <c r="G315" s="146"/>
      <c r="H315" s="147"/>
      <c r="I315" s="43"/>
      <c r="J315" s="150"/>
      <c r="K315" s="43"/>
    </row>
    <row r="316" spans="1:11" hidden="1" x14ac:dyDescent="0.25">
      <c r="A316" s="157"/>
      <c r="B316" s="6"/>
      <c r="C316" s="6"/>
      <c r="D316" s="145"/>
      <c r="E316" s="146"/>
      <c r="F316" s="166"/>
      <c r="G316" s="146"/>
      <c r="H316" s="147"/>
      <c r="I316" s="43"/>
      <c r="J316" s="150"/>
      <c r="K316" s="43"/>
    </row>
    <row r="317" spans="1:11" hidden="1" x14ac:dyDescent="0.25">
      <c r="A317" s="157"/>
      <c r="B317" s="6"/>
      <c r="C317" s="6"/>
      <c r="D317" s="145"/>
      <c r="E317" s="146"/>
      <c r="F317" s="166"/>
      <c r="G317" s="146"/>
      <c r="H317" s="147"/>
      <c r="I317" s="43"/>
      <c r="J317" s="150"/>
      <c r="K317" s="43"/>
    </row>
    <row r="318" spans="1:11" hidden="1" x14ac:dyDescent="0.25">
      <c r="A318" s="157"/>
      <c r="B318" s="6"/>
      <c r="C318" s="6"/>
      <c r="D318" s="145"/>
      <c r="E318" s="146"/>
      <c r="F318" s="166"/>
      <c r="G318" s="146"/>
      <c r="H318" s="147"/>
      <c r="I318" s="43"/>
      <c r="J318" s="150"/>
      <c r="K318" s="43"/>
    </row>
    <row r="319" spans="1:11" hidden="1" x14ac:dyDescent="0.25">
      <c r="A319" s="157"/>
      <c r="B319" s="6"/>
      <c r="C319" s="6"/>
      <c r="D319" s="145"/>
      <c r="E319" s="146"/>
      <c r="F319" s="166"/>
      <c r="G319" s="146"/>
      <c r="H319" s="147"/>
      <c r="I319" s="43"/>
      <c r="J319" s="150"/>
      <c r="K319" s="43"/>
    </row>
    <row r="320" spans="1:11" hidden="1" x14ac:dyDescent="0.25">
      <c r="A320" s="157"/>
      <c r="B320" s="6"/>
      <c r="C320" s="6"/>
      <c r="D320" s="145"/>
      <c r="E320" s="146"/>
      <c r="F320" s="166"/>
      <c r="G320" s="146"/>
      <c r="H320" s="147"/>
      <c r="I320" s="43"/>
      <c r="J320" s="150"/>
      <c r="K320" s="43"/>
    </row>
    <row r="321" spans="1:11" hidden="1" x14ac:dyDescent="0.25">
      <c r="A321" s="157"/>
      <c r="B321" s="6"/>
      <c r="C321" s="6"/>
      <c r="D321" s="145"/>
      <c r="E321" s="146"/>
      <c r="F321" s="166"/>
      <c r="G321" s="146"/>
      <c r="H321" s="147"/>
      <c r="I321" s="43"/>
      <c r="J321" s="150"/>
      <c r="K321" s="43"/>
    </row>
    <row r="322" spans="1:11" hidden="1" x14ac:dyDescent="0.25">
      <c r="A322" s="157"/>
      <c r="B322" s="6"/>
      <c r="C322" s="6"/>
      <c r="D322" s="145"/>
      <c r="E322" s="146"/>
      <c r="F322" s="166"/>
      <c r="G322" s="146"/>
      <c r="H322" s="147"/>
      <c r="I322" s="43"/>
      <c r="J322" s="150"/>
      <c r="K322" s="43"/>
    </row>
    <row r="323" spans="1:11" hidden="1" x14ac:dyDescent="0.25">
      <c r="A323" s="157"/>
      <c r="B323" s="6"/>
      <c r="C323" s="6"/>
      <c r="D323" s="145"/>
      <c r="E323" s="146"/>
      <c r="F323" s="166"/>
      <c r="G323" s="146"/>
      <c r="H323" s="147"/>
      <c r="I323" s="43"/>
      <c r="J323" s="150"/>
      <c r="K323" s="43"/>
    </row>
    <row r="324" spans="1:11" hidden="1" x14ac:dyDescent="0.25">
      <c r="A324" s="157"/>
      <c r="B324" s="6"/>
      <c r="C324" s="6"/>
      <c r="D324" s="145"/>
      <c r="E324" s="146"/>
      <c r="F324" s="166"/>
      <c r="G324" s="146"/>
      <c r="H324" s="147"/>
      <c r="I324" s="43"/>
      <c r="J324" s="150"/>
      <c r="K324" s="43"/>
    </row>
    <row r="325" spans="1:11" hidden="1" x14ac:dyDescent="0.25">
      <c r="A325" s="157"/>
      <c r="B325" s="6"/>
      <c r="C325" s="6"/>
      <c r="D325" s="145"/>
      <c r="E325" s="146"/>
      <c r="F325" s="166"/>
      <c r="G325" s="146"/>
      <c r="H325" s="147"/>
      <c r="I325" s="43"/>
      <c r="J325" s="150"/>
      <c r="K325" s="43"/>
    </row>
    <row r="326" spans="1:11" hidden="1" x14ac:dyDescent="0.25">
      <c r="A326" s="157"/>
      <c r="B326" s="6"/>
      <c r="C326" s="6"/>
      <c r="D326" s="145"/>
      <c r="E326" s="146"/>
      <c r="F326" s="166"/>
      <c r="G326" s="146"/>
      <c r="H326" s="147"/>
      <c r="I326" s="43"/>
      <c r="J326" s="150"/>
      <c r="K326" s="43"/>
    </row>
    <row r="327" spans="1:11" hidden="1" x14ac:dyDescent="0.25">
      <c r="A327" s="157"/>
      <c r="B327" s="6"/>
      <c r="C327" s="6"/>
      <c r="D327" s="145"/>
      <c r="E327" s="146"/>
      <c r="F327" s="166"/>
      <c r="G327" s="146"/>
      <c r="H327" s="147"/>
      <c r="I327" s="43"/>
      <c r="J327" s="150"/>
      <c r="K327" s="43"/>
    </row>
    <row r="328" spans="1:11" hidden="1" x14ac:dyDescent="0.25">
      <c r="A328" s="157"/>
      <c r="B328" s="6"/>
      <c r="C328" s="6"/>
      <c r="D328" s="145"/>
      <c r="E328" s="146"/>
      <c r="F328" s="166"/>
      <c r="G328" s="146"/>
      <c r="H328" s="147"/>
      <c r="I328" s="43"/>
      <c r="J328" s="150"/>
      <c r="K328" s="43"/>
    </row>
    <row r="329" spans="1:11" hidden="1" x14ac:dyDescent="0.25">
      <c r="A329" s="157"/>
      <c r="B329" s="6"/>
      <c r="C329" s="6"/>
      <c r="D329" s="145"/>
      <c r="E329" s="146"/>
      <c r="F329" s="166"/>
      <c r="G329" s="146"/>
      <c r="H329" s="147"/>
      <c r="I329" s="43"/>
      <c r="J329" s="150"/>
      <c r="K329" s="43"/>
    </row>
    <row r="330" spans="1:11" hidden="1" x14ac:dyDescent="0.25">
      <c r="A330" s="157"/>
      <c r="B330" s="6"/>
      <c r="C330" s="6"/>
      <c r="D330" s="145"/>
      <c r="E330" s="146"/>
      <c r="F330" s="166"/>
      <c r="G330" s="146"/>
      <c r="H330" s="147"/>
      <c r="I330" s="43"/>
      <c r="J330" s="150"/>
      <c r="K330" s="43"/>
    </row>
    <row r="331" spans="1:11" hidden="1" x14ac:dyDescent="0.25">
      <c r="A331" s="157"/>
      <c r="B331" s="6"/>
      <c r="C331" s="6"/>
      <c r="D331" s="145"/>
      <c r="E331" s="146"/>
      <c r="F331" s="166"/>
      <c r="G331" s="146"/>
      <c r="H331" s="147"/>
      <c r="I331" s="43"/>
      <c r="J331" s="150"/>
      <c r="K331" s="43"/>
    </row>
    <row r="332" spans="1:11" hidden="1" x14ac:dyDescent="0.25">
      <c r="A332" s="157"/>
      <c r="B332" s="6"/>
      <c r="C332" s="6"/>
      <c r="D332" s="145"/>
      <c r="E332" s="146"/>
      <c r="F332" s="166"/>
      <c r="G332" s="146"/>
      <c r="H332" s="147"/>
      <c r="I332" s="43"/>
      <c r="J332" s="150"/>
      <c r="K332" s="43"/>
    </row>
    <row r="333" spans="1:11" hidden="1" x14ac:dyDescent="0.25">
      <c r="A333" s="157"/>
      <c r="B333" s="6"/>
      <c r="C333" s="6"/>
      <c r="D333" s="145"/>
      <c r="E333" s="146"/>
      <c r="F333" s="166"/>
      <c r="G333" s="146"/>
      <c r="H333" s="147"/>
      <c r="I333" s="43"/>
      <c r="J333" s="150"/>
      <c r="K333" s="43"/>
    </row>
    <row r="334" spans="1:11" hidden="1" x14ac:dyDescent="0.25">
      <c r="A334" s="157"/>
      <c r="B334" s="6"/>
      <c r="C334" s="6"/>
      <c r="D334" s="145"/>
      <c r="E334" s="146"/>
      <c r="F334" s="166"/>
      <c r="G334" s="146"/>
      <c r="H334" s="147"/>
      <c r="I334" s="43"/>
      <c r="J334" s="150"/>
      <c r="K334" s="43"/>
    </row>
    <row r="335" spans="1:11" hidden="1" x14ac:dyDescent="0.25">
      <c r="A335" s="157"/>
      <c r="B335" s="6"/>
      <c r="C335" s="6"/>
      <c r="D335" s="145"/>
      <c r="E335" s="146"/>
      <c r="F335" s="166"/>
      <c r="G335" s="146"/>
      <c r="H335" s="147"/>
      <c r="I335" s="43"/>
      <c r="J335" s="150"/>
      <c r="K335" s="43"/>
    </row>
    <row r="336" spans="1:11" hidden="1" x14ac:dyDescent="0.25">
      <c r="A336" s="157"/>
      <c r="B336" s="6"/>
      <c r="C336" s="6"/>
      <c r="D336" s="145"/>
      <c r="E336" s="146"/>
      <c r="F336" s="166"/>
      <c r="G336" s="146"/>
      <c r="H336" s="147"/>
      <c r="I336" s="43"/>
      <c r="J336" s="150"/>
      <c r="K336" s="43"/>
    </row>
    <row r="337" spans="1:11" hidden="1" x14ac:dyDescent="0.25">
      <c r="A337" s="157"/>
      <c r="B337" s="6"/>
      <c r="C337" s="6"/>
      <c r="D337" s="145"/>
      <c r="E337" s="146"/>
      <c r="F337" s="166"/>
      <c r="G337" s="146"/>
      <c r="H337" s="147"/>
      <c r="I337" s="43"/>
      <c r="J337" s="150"/>
      <c r="K337" s="43"/>
    </row>
    <row r="338" spans="1:11" hidden="1" x14ac:dyDescent="0.25">
      <c r="A338" s="157"/>
      <c r="B338" s="6"/>
      <c r="C338" s="6"/>
      <c r="D338" s="145"/>
      <c r="E338" s="146"/>
      <c r="F338" s="166"/>
      <c r="G338" s="146"/>
      <c r="H338" s="147"/>
      <c r="I338" s="43"/>
      <c r="J338" s="150"/>
      <c r="K338" s="43"/>
    </row>
    <row r="339" spans="1:11" hidden="1" x14ac:dyDescent="0.25">
      <c r="A339" s="157"/>
      <c r="B339" s="6"/>
      <c r="C339" s="6"/>
      <c r="D339" s="145"/>
      <c r="E339" s="146"/>
      <c r="F339" s="166"/>
      <c r="G339" s="146"/>
      <c r="H339" s="147"/>
      <c r="I339" s="43"/>
      <c r="J339" s="150"/>
      <c r="K339" s="43"/>
    </row>
    <row r="340" spans="1:11" hidden="1" x14ac:dyDescent="0.25">
      <c r="A340" s="157"/>
      <c r="B340" s="6"/>
      <c r="C340" s="6"/>
      <c r="D340" s="145"/>
      <c r="E340" s="146"/>
      <c r="F340" s="166"/>
      <c r="G340" s="146"/>
      <c r="H340" s="147"/>
      <c r="I340" s="43"/>
      <c r="J340" s="150"/>
      <c r="K340" s="43"/>
    </row>
    <row r="341" spans="1:11" hidden="1" x14ac:dyDescent="0.25">
      <c r="A341" s="157"/>
      <c r="B341" s="6"/>
      <c r="C341" s="6"/>
      <c r="D341" s="145"/>
      <c r="E341" s="146"/>
      <c r="F341" s="166"/>
      <c r="G341" s="146"/>
      <c r="H341" s="147"/>
      <c r="I341" s="43"/>
      <c r="J341" s="150"/>
      <c r="K341" s="43"/>
    </row>
    <row r="342" spans="1:11" hidden="1" x14ac:dyDescent="0.25">
      <c r="A342" s="157"/>
      <c r="B342" s="6"/>
      <c r="C342" s="6"/>
      <c r="D342" s="145"/>
      <c r="E342" s="146"/>
      <c r="F342" s="166"/>
      <c r="G342" s="146"/>
      <c r="H342" s="147"/>
      <c r="I342" s="43"/>
      <c r="J342" s="150"/>
      <c r="K342" s="43"/>
    </row>
    <row r="343" spans="1:11" hidden="1" x14ac:dyDescent="0.25">
      <c r="A343" s="157"/>
      <c r="B343" s="6"/>
      <c r="C343" s="6"/>
      <c r="D343" s="145"/>
      <c r="E343" s="146"/>
      <c r="F343" s="166"/>
      <c r="G343" s="146"/>
      <c r="H343" s="147"/>
      <c r="I343" s="43"/>
      <c r="J343" s="150"/>
      <c r="K343" s="43"/>
    </row>
    <row r="344" spans="1:11" hidden="1" x14ac:dyDescent="0.25">
      <c r="A344" s="157"/>
      <c r="B344" s="6"/>
      <c r="C344" s="6"/>
      <c r="D344" s="145"/>
      <c r="E344" s="146"/>
      <c r="F344" s="166"/>
      <c r="G344" s="146"/>
      <c r="H344" s="147"/>
      <c r="I344" s="43"/>
      <c r="J344" s="150"/>
      <c r="K344" s="43"/>
    </row>
    <row r="345" spans="1:11" hidden="1" x14ac:dyDescent="0.25">
      <c r="A345" s="157"/>
      <c r="B345" s="6"/>
      <c r="C345" s="6"/>
      <c r="D345" s="145"/>
      <c r="E345" s="146"/>
      <c r="F345" s="166"/>
      <c r="G345" s="146"/>
      <c r="H345" s="147"/>
      <c r="I345" s="43"/>
      <c r="J345" s="150"/>
      <c r="K345" s="43"/>
    </row>
    <row r="346" spans="1:11" hidden="1" x14ac:dyDescent="0.25">
      <c r="A346" s="157"/>
      <c r="B346" s="6"/>
      <c r="C346" s="6"/>
      <c r="D346" s="145"/>
      <c r="E346" s="146"/>
      <c r="F346" s="166"/>
      <c r="G346" s="146"/>
      <c r="H346" s="147"/>
      <c r="I346" s="43"/>
      <c r="J346" s="150"/>
      <c r="K346" s="43"/>
    </row>
    <row r="347" spans="1:11" hidden="1" x14ac:dyDescent="0.25">
      <c r="A347" s="157"/>
      <c r="B347" s="6"/>
      <c r="C347" s="6"/>
      <c r="D347" s="145"/>
      <c r="E347" s="146"/>
      <c r="F347" s="166"/>
      <c r="G347" s="146"/>
      <c r="H347" s="147"/>
      <c r="I347" s="43"/>
      <c r="J347" s="150"/>
      <c r="K347" s="43"/>
    </row>
    <row r="348" spans="1:11" hidden="1" x14ac:dyDescent="0.25">
      <c r="A348" s="157"/>
      <c r="B348" s="6"/>
      <c r="C348" s="6"/>
      <c r="D348" s="145"/>
      <c r="E348" s="146"/>
      <c r="F348" s="166"/>
      <c r="G348" s="146"/>
      <c r="H348" s="147"/>
      <c r="I348" s="43"/>
      <c r="J348" s="150"/>
      <c r="K348" s="43"/>
    </row>
    <row r="349" spans="1:11" hidden="1" x14ac:dyDescent="0.25">
      <c r="A349" s="157"/>
      <c r="B349" s="6"/>
      <c r="C349" s="6"/>
      <c r="D349" s="145"/>
      <c r="E349" s="146"/>
      <c r="F349" s="166"/>
      <c r="G349" s="146"/>
      <c r="H349" s="147"/>
      <c r="I349" s="43"/>
      <c r="J349" s="150"/>
      <c r="K349" s="43"/>
    </row>
    <row r="350" spans="1:11" hidden="1" x14ac:dyDescent="0.25">
      <c r="A350" s="157"/>
      <c r="B350" s="6"/>
      <c r="C350" s="6"/>
      <c r="D350" s="145"/>
      <c r="E350" s="146"/>
      <c r="F350" s="166"/>
      <c r="G350" s="146"/>
      <c r="H350" s="147"/>
      <c r="I350" s="43"/>
      <c r="J350" s="150"/>
      <c r="K350" s="43"/>
    </row>
    <row r="351" spans="1:11" hidden="1" x14ac:dyDescent="0.25">
      <c r="A351" s="157"/>
      <c r="B351" s="6"/>
      <c r="C351" s="6"/>
      <c r="D351" s="145"/>
      <c r="E351" s="146"/>
      <c r="F351" s="166"/>
      <c r="G351" s="146"/>
      <c r="H351" s="147"/>
      <c r="I351" s="43"/>
      <c r="J351" s="150"/>
      <c r="K351" s="43"/>
    </row>
    <row r="352" spans="1:11" hidden="1" x14ac:dyDescent="0.25">
      <c r="A352" s="157"/>
      <c r="B352" s="6"/>
      <c r="C352" s="6"/>
      <c r="D352" s="145"/>
      <c r="E352" s="146"/>
      <c r="F352" s="166"/>
      <c r="G352" s="146"/>
      <c r="H352" s="147"/>
      <c r="I352" s="43"/>
      <c r="J352" s="150"/>
      <c r="K352" s="43"/>
    </row>
    <row r="353" spans="1:11" hidden="1" x14ac:dyDescent="0.25">
      <c r="A353" s="157"/>
      <c r="B353" s="6"/>
      <c r="C353" s="6"/>
      <c r="D353" s="145"/>
      <c r="E353" s="146"/>
      <c r="F353" s="166"/>
      <c r="G353" s="146"/>
      <c r="H353" s="147"/>
      <c r="I353" s="43"/>
      <c r="J353" s="150"/>
      <c r="K353" s="43"/>
    </row>
    <row r="354" spans="1:11" hidden="1" x14ac:dyDescent="0.25">
      <c r="A354" s="157"/>
      <c r="B354" s="6"/>
      <c r="C354" s="6"/>
      <c r="D354" s="145"/>
      <c r="E354" s="146"/>
      <c r="F354" s="166"/>
      <c r="G354" s="146"/>
      <c r="H354" s="147"/>
      <c r="I354" s="43"/>
      <c r="J354" s="150"/>
      <c r="K354" s="43"/>
    </row>
    <row r="355" spans="1:11" hidden="1" x14ac:dyDescent="0.25">
      <c r="A355" s="157"/>
      <c r="B355" s="6"/>
      <c r="C355" s="6"/>
      <c r="D355" s="145"/>
      <c r="E355" s="146"/>
      <c r="F355" s="166"/>
      <c r="G355" s="146"/>
      <c r="H355" s="147"/>
      <c r="I355" s="43"/>
      <c r="J355" s="150"/>
      <c r="K355" s="43"/>
    </row>
    <row r="356" spans="1:11" hidden="1" x14ac:dyDescent="0.25">
      <c r="A356" s="157"/>
      <c r="B356" s="6"/>
      <c r="C356" s="6"/>
      <c r="D356" s="145"/>
      <c r="E356" s="146"/>
      <c r="F356" s="166"/>
      <c r="G356" s="146"/>
      <c r="H356" s="147"/>
      <c r="I356" s="43"/>
      <c r="J356" s="150"/>
      <c r="K356" s="43"/>
    </row>
    <row r="357" spans="1:11" hidden="1" x14ac:dyDescent="0.25">
      <c r="A357" s="157"/>
      <c r="B357" s="6"/>
      <c r="C357" s="6"/>
      <c r="D357" s="145"/>
      <c r="E357" s="146"/>
      <c r="F357" s="166"/>
      <c r="G357" s="146"/>
      <c r="H357" s="147"/>
      <c r="I357" s="43"/>
      <c r="J357" s="150"/>
      <c r="K357" s="43"/>
    </row>
    <row r="358" spans="1:11" hidden="1" x14ac:dyDescent="0.25">
      <c r="A358" s="157"/>
      <c r="B358" s="6"/>
      <c r="C358" s="6"/>
      <c r="D358" s="145"/>
      <c r="E358" s="146"/>
      <c r="F358" s="166"/>
      <c r="G358" s="146"/>
      <c r="H358" s="147"/>
      <c r="I358" s="43"/>
      <c r="J358" s="150"/>
      <c r="K358" s="43"/>
    </row>
    <row r="359" spans="1:11" hidden="1" x14ac:dyDescent="0.25">
      <c r="A359" s="157"/>
      <c r="B359" s="6"/>
      <c r="C359" s="6"/>
      <c r="D359" s="145"/>
      <c r="E359" s="146"/>
      <c r="F359" s="166"/>
      <c r="G359" s="146"/>
      <c r="H359" s="147"/>
      <c r="I359" s="43"/>
      <c r="J359" s="150"/>
      <c r="K359" s="43"/>
    </row>
    <row r="360" spans="1:11" hidden="1" x14ac:dyDescent="0.25">
      <c r="A360" s="157"/>
      <c r="B360" s="6"/>
      <c r="C360" s="6"/>
      <c r="D360" s="145"/>
      <c r="E360" s="146"/>
      <c r="F360" s="166"/>
      <c r="G360" s="146"/>
      <c r="H360" s="147"/>
      <c r="I360" s="43"/>
      <c r="J360" s="150"/>
      <c r="K360" s="43"/>
    </row>
    <row r="361" spans="1:11" hidden="1" x14ac:dyDescent="0.25">
      <c r="A361" s="157"/>
      <c r="B361" s="6"/>
      <c r="C361" s="6"/>
      <c r="D361" s="145"/>
      <c r="E361" s="146"/>
      <c r="F361" s="166"/>
      <c r="G361" s="146"/>
      <c r="H361" s="147"/>
      <c r="I361" s="43"/>
      <c r="J361" s="150"/>
      <c r="K361" s="43"/>
    </row>
    <row r="362" spans="1:11" hidden="1" x14ac:dyDescent="0.25">
      <c r="A362" s="157"/>
      <c r="B362" s="6"/>
      <c r="C362" s="6"/>
      <c r="D362" s="145"/>
      <c r="E362" s="146"/>
      <c r="F362" s="166"/>
      <c r="G362" s="146"/>
      <c r="H362" s="147"/>
      <c r="I362" s="43"/>
      <c r="J362" s="150"/>
      <c r="K362" s="43"/>
    </row>
    <row r="363" spans="1:11" hidden="1" x14ac:dyDescent="0.25">
      <c r="A363" s="157"/>
      <c r="B363" s="6"/>
      <c r="C363" s="6"/>
      <c r="D363" s="145"/>
      <c r="E363" s="146"/>
      <c r="F363" s="166"/>
      <c r="G363" s="146"/>
      <c r="H363" s="147"/>
      <c r="I363" s="43"/>
      <c r="J363" s="150"/>
      <c r="K363" s="43"/>
    </row>
    <row r="364" spans="1:11" hidden="1" x14ac:dyDescent="0.25">
      <c r="A364" s="157"/>
      <c r="B364" s="6"/>
      <c r="C364" s="6"/>
      <c r="D364" s="145"/>
      <c r="E364" s="146"/>
      <c r="F364" s="166"/>
      <c r="G364" s="146"/>
      <c r="H364" s="147"/>
      <c r="I364" s="43"/>
      <c r="J364" s="150"/>
      <c r="K364" s="43"/>
    </row>
    <row r="365" spans="1:11" hidden="1" x14ac:dyDescent="0.25">
      <c r="A365" s="157"/>
      <c r="B365" s="6"/>
      <c r="C365" s="6"/>
      <c r="D365" s="145"/>
      <c r="E365" s="146"/>
      <c r="F365" s="166"/>
      <c r="G365" s="146"/>
      <c r="H365" s="147"/>
      <c r="I365" s="43"/>
      <c r="J365" s="150"/>
      <c r="K365" s="43"/>
    </row>
    <row r="366" spans="1:11" hidden="1" x14ac:dyDescent="0.25">
      <c r="A366" s="157"/>
      <c r="B366" s="6"/>
      <c r="C366" s="6"/>
      <c r="D366" s="145"/>
      <c r="E366" s="146"/>
      <c r="F366" s="166"/>
      <c r="G366" s="146"/>
      <c r="H366" s="147"/>
      <c r="I366" s="43"/>
      <c r="J366" s="150"/>
      <c r="K366" s="43"/>
    </row>
    <row r="367" spans="1:11" hidden="1" x14ac:dyDescent="0.25">
      <c r="A367" s="157"/>
      <c r="B367" s="6"/>
      <c r="C367" s="6"/>
      <c r="D367" s="145"/>
      <c r="E367" s="146"/>
      <c r="F367" s="166"/>
      <c r="G367" s="146"/>
      <c r="H367" s="147"/>
      <c r="I367" s="43"/>
      <c r="J367" s="150"/>
      <c r="K367" s="43"/>
    </row>
    <row r="368" spans="1:11" hidden="1" x14ac:dyDescent="0.25">
      <c r="A368" s="157"/>
      <c r="B368" s="6"/>
      <c r="C368" s="6"/>
      <c r="D368" s="145"/>
      <c r="E368" s="146"/>
      <c r="F368" s="166"/>
      <c r="G368" s="146"/>
      <c r="H368" s="147"/>
      <c r="I368" s="43"/>
      <c r="J368" s="150"/>
      <c r="K368" s="43"/>
    </row>
    <row r="369" spans="1:11" hidden="1" x14ac:dyDescent="0.25">
      <c r="A369" s="157"/>
      <c r="B369" s="6"/>
      <c r="C369" s="6"/>
      <c r="D369" s="145"/>
      <c r="E369" s="146"/>
      <c r="F369" s="166"/>
      <c r="G369" s="146"/>
      <c r="H369" s="147"/>
      <c r="I369" s="43"/>
      <c r="J369" s="150"/>
      <c r="K369" s="43"/>
    </row>
    <row r="370" spans="1:11" hidden="1" x14ac:dyDescent="0.25">
      <c r="A370" s="157"/>
      <c r="B370" s="6"/>
      <c r="C370" s="6"/>
      <c r="D370" s="145"/>
      <c r="E370" s="146"/>
      <c r="F370" s="166"/>
      <c r="G370" s="146"/>
      <c r="H370" s="147"/>
      <c r="I370" s="43"/>
      <c r="J370" s="150"/>
      <c r="K370" s="43"/>
    </row>
    <row r="371" spans="1:11" hidden="1" x14ac:dyDescent="0.25">
      <c r="A371" s="157"/>
      <c r="B371" s="6"/>
      <c r="C371" s="6"/>
      <c r="D371" s="145"/>
      <c r="E371" s="146"/>
      <c r="F371" s="166"/>
      <c r="G371" s="146"/>
      <c r="H371" s="147"/>
      <c r="I371" s="43"/>
      <c r="J371" s="150"/>
      <c r="K371" s="43"/>
    </row>
    <row r="372" spans="1:11" hidden="1" x14ac:dyDescent="0.25">
      <c r="A372" s="157"/>
      <c r="B372" s="6"/>
      <c r="C372" s="6"/>
      <c r="D372" s="145"/>
      <c r="E372" s="146"/>
      <c r="F372" s="166"/>
      <c r="G372" s="146"/>
      <c r="H372" s="147"/>
      <c r="I372" s="43"/>
      <c r="J372" s="150"/>
      <c r="K372" s="43"/>
    </row>
    <row r="373" spans="1:11" hidden="1" x14ac:dyDescent="0.25">
      <c r="A373" s="157"/>
      <c r="B373" s="6"/>
      <c r="C373" s="6"/>
      <c r="D373" s="145"/>
      <c r="E373" s="146"/>
      <c r="F373" s="166"/>
      <c r="G373" s="146"/>
      <c r="H373" s="147"/>
      <c r="I373" s="43"/>
      <c r="J373" s="150"/>
      <c r="K373" s="43"/>
    </row>
    <row r="374" spans="1:11" hidden="1" x14ac:dyDescent="0.25">
      <c r="A374" s="157"/>
      <c r="B374" s="6"/>
      <c r="C374" s="6"/>
      <c r="D374" s="145"/>
      <c r="E374" s="146"/>
      <c r="F374" s="166"/>
      <c r="G374" s="146"/>
      <c r="H374" s="147"/>
      <c r="I374" s="43"/>
      <c r="J374" s="150"/>
      <c r="K374" s="43"/>
    </row>
    <row r="375" spans="1:11" hidden="1" x14ac:dyDescent="0.25">
      <c r="A375" s="157"/>
      <c r="B375" s="6"/>
      <c r="C375" s="6"/>
      <c r="D375" s="145"/>
      <c r="E375" s="146"/>
      <c r="F375" s="166"/>
      <c r="G375" s="146"/>
      <c r="H375" s="147"/>
      <c r="I375" s="43"/>
      <c r="J375" s="150"/>
      <c r="K375" s="43"/>
    </row>
    <row r="376" spans="1:11" hidden="1" x14ac:dyDescent="0.25">
      <c r="A376" s="157"/>
      <c r="B376" s="6"/>
      <c r="C376" s="6"/>
      <c r="D376" s="145"/>
      <c r="E376" s="146"/>
      <c r="F376" s="166"/>
      <c r="G376" s="146"/>
      <c r="H376" s="147"/>
      <c r="I376" s="43"/>
      <c r="J376" s="150"/>
      <c r="K376" s="43"/>
    </row>
    <row r="377" spans="1:11" hidden="1" x14ac:dyDescent="0.25">
      <c r="A377" s="157"/>
      <c r="B377" s="6"/>
      <c r="C377" s="6"/>
      <c r="D377" s="145"/>
      <c r="E377" s="146"/>
      <c r="F377" s="166"/>
      <c r="G377" s="146"/>
      <c r="H377" s="147"/>
      <c r="I377" s="43"/>
      <c r="J377" s="150"/>
      <c r="K377" s="43"/>
    </row>
    <row r="378" spans="1:11" hidden="1" x14ac:dyDescent="0.25">
      <c r="A378" s="157"/>
      <c r="B378" s="6"/>
      <c r="C378" s="6"/>
      <c r="D378" s="145"/>
      <c r="E378" s="146"/>
      <c r="F378" s="166"/>
      <c r="G378" s="146"/>
      <c r="H378" s="147"/>
      <c r="I378" s="43"/>
      <c r="J378" s="150"/>
      <c r="K378" s="43"/>
    </row>
    <row r="379" spans="1:11" hidden="1" x14ac:dyDescent="0.25">
      <c r="A379" s="157"/>
      <c r="B379" s="6"/>
      <c r="C379" s="6"/>
      <c r="D379" s="145"/>
      <c r="E379" s="146"/>
      <c r="F379" s="166"/>
      <c r="G379" s="146"/>
      <c r="H379" s="147"/>
      <c r="I379" s="43"/>
      <c r="J379" s="150"/>
      <c r="K379" s="43"/>
    </row>
    <row r="380" spans="1:11" hidden="1" x14ac:dyDescent="0.25">
      <c r="A380" s="157"/>
      <c r="B380" s="6"/>
      <c r="C380" s="6"/>
      <c r="D380" s="145"/>
      <c r="E380" s="146"/>
      <c r="F380" s="166"/>
      <c r="G380" s="146"/>
      <c r="H380" s="147"/>
      <c r="I380" s="43"/>
      <c r="J380" s="150"/>
      <c r="K380" s="43"/>
    </row>
    <row r="381" spans="1:11" hidden="1" x14ac:dyDescent="0.25">
      <c r="A381" s="157"/>
      <c r="B381" s="6"/>
      <c r="C381" s="6"/>
      <c r="D381" s="145"/>
      <c r="E381" s="146"/>
      <c r="F381" s="166"/>
      <c r="G381" s="146"/>
      <c r="H381" s="147"/>
      <c r="I381" s="43"/>
      <c r="J381" s="150"/>
      <c r="K381" s="43"/>
    </row>
    <row r="382" spans="1:11" hidden="1" x14ac:dyDescent="0.25">
      <c r="A382" s="157"/>
      <c r="B382" s="6"/>
      <c r="C382" s="6"/>
      <c r="D382" s="145"/>
      <c r="E382" s="146"/>
      <c r="F382" s="166"/>
      <c r="G382" s="146"/>
      <c r="H382" s="147"/>
      <c r="I382" s="43"/>
      <c r="J382" s="150"/>
      <c r="K382" s="43"/>
    </row>
    <row r="383" spans="1:11" hidden="1" x14ac:dyDescent="0.25">
      <c r="A383" s="157"/>
      <c r="B383" s="6"/>
      <c r="C383" s="6"/>
      <c r="D383" s="145"/>
      <c r="E383" s="146"/>
      <c r="F383" s="166"/>
      <c r="G383" s="146"/>
      <c r="H383" s="147"/>
      <c r="I383" s="43"/>
      <c r="J383" s="150"/>
      <c r="K383" s="43"/>
    </row>
    <row r="384" spans="1:11" hidden="1" x14ac:dyDescent="0.25">
      <c r="A384" s="157"/>
      <c r="B384" s="6"/>
      <c r="C384" s="6"/>
      <c r="D384" s="145"/>
      <c r="E384" s="146"/>
      <c r="F384" s="166"/>
      <c r="G384" s="146"/>
      <c r="H384" s="147"/>
      <c r="I384" s="43"/>
      <c r="J384" s="150"/>
      <c r="K384" s="43"/>
    </row>
    <row r="385" spans="1:11" hidden="1" x14ac:dyDescent="0.25">
      <c r="A385" s="157"/>
      <c r="B385" s="6"/>
      <c r="C385" s="6"/>
      <c r="D385" s="145"/>
      <c r="E385" s="146"/>
      <c r="F385" s="166"/>
      <c r="G385" s="146"/>
      <c r="H385" s="147"/>
      <c r="I385" s="43"/>
      <c r="J385" s="150"/>
      <c r="K385" s="43"/>
    </row>
    <row r="386" spans="1:11" hidden="1" x14ac:dyDescent="0.25">
      <c r="A386" s="157"/>
      <c r="B386" s="6"/>
      <c r="C386" s="6"/>
      <c r="D386" s="145"/>
      <c r="E386" s="146"/>
      <c r="F386" s="166"/>
      <c r="G386" s="146"/>
      <c r="H386" s="147"/>
      <c r="I386" s="43"/>
      <c r="J386" s="150"/>
      <c r="K386" s="43"/>
    </row>
    <row r="387" spans="1:11" hidden="1" x14ac:dyDescent="0.25">
      <c r="A387" s="157"/>
      <c r="B387" s="6"/>
      <c r="C387" s="6"/>
      <c r="D387" s="145"/>
      <c r="E387" s="146"/>
      <c r="F387" s="166"/>
      <c r="G387" s="146"/>
      <c r="H387" s="147"/>
      <c r="I387" s="43"/>
      <c r="J387" s="150"/>
      <c r="K387" s="43"/>
    </row>
    <row r="388" spans="1:11" hidden="1" x14ac:dyDescent="0.25">
      <c r="A388" s="157"/>
      <c r="B388" s="6"/>
      <c r="C388" s="6"/>
      <c r="D388" s="145"/>
      <c r="E388" s="146"/>
      <c r="F388" s="166"/>
      <c r="G388" s="146"/>
      <c r="H388" s="147"/>
      <c r="I388" s="43"/>
      <c r="J388" s="150"/>
      <c r="K388" s="43"/>
    </row>
    <row r="389" spans="1:11" hidden="1" x14ac:dyDescent="0.25">
      <c r="A389" s="157"/>
      <c r="B389" s="6"/>
      <c r="C389" s="6"/>
      <c r="D389" s="145"/>
      <c r="E389" s="146"/>
      <c r="F389" s="166"/>
      <c r="G389" s="146"/>
      <c r="H389" s="147"/>
      <c r="I389" s="43"/>
      <c r="J389" s="150"/>
      <c r="K389" s="43"/>
    </row>
    <row r="390" spans="1:11" hidden="1" x14ac:dyDescent="0.25">
      <c r="A390" s="157"/>
      <c r="B390" s="6"/>
      <c r="C390" s="6"/>
      <c r="D390" s="145"/>
      <c r="E390" s="146"/>
      <c r="F390" s="166"/>
      <c r="G390" s="146"/>
      <c r="H390" s="147"/>
      <c r="I390" s="43"/>
      <c r="J390" s="150"/>
      <c r="K390" s="43"/>
    </row>
    <row r="391" spans="1:11" hidden="1" x14ac:dyDescent="0.25">
      <c r="A391" s="157"/>
      <c r="B391" s="6"/>
      <c r="C391" s="6"/>
      <c r="D391" s="145"/>
      <c r="E391" s="146"/>
      <c r="F391" s="166"/>
      <c r="G391" s="146"/>
      <c r="H391" s="147"/>
      <c r="I391" s="43"/>
      <c r="J391" s="150"/>
      <c r="K391" s="43"/>
    </row>
    <row r="392" spans="1:11" hidden="1" x14ac:dyDescent="0.25">
      <c r="A392" s="157"/>
      <c r="B392" s="6"/>
      <c r="C392" s="6"/>
      <c r="D392" s="145"/>
      <c r="E392" s="146"/>
      <c r="F392" s="166"/>
      <c r="G392" s="146"/>
      <c r="H392" s="147"/>
      <c r="I392" s="43"/>
      <c r="J392" s="150"/>
      <c r="K392" s="43"/>
    </row>
    <row r="393" spans="1:11" hidden="1" x14ac:dyDescent="0.25">
      <c r="A393" s="157"/>
      <c r="B393" s="6"/>
      <c r="C393" s="6"/>
      <c r="D393" s="145"/>
      <c r="E393" s="146"/>
      <c r="F393" s="166"/>
      <c r="G393" s="146"/>
      <c r="H393" s="147"/>
      <c r="I393" s="43"/>
      <c r="J393" s="150"/>
      <c r="K393" s="43"/>
    </row>
    <row r="394" spans="1:11" hidden="1" x14ac:dyDescent="0.25">
      <c r="A394" s="157"/>
      <c r="B394" s="6"/>
      <c r="C394" s="6"/>
      <c r="D394" s="145"/>
      <c r="E394" s="146"/>
      <c r="F394" s="166"/>
      <c r="G394" s="146"/>
      <c r="H394" s="147"/>
      <c r="I394" s="43"/>
      <c r="J394" s="150"/>
      <c r="K394" s="43"/>
    </row>
    <row r="395" spans="1:11" hidden="1" x14ac:dyDescent="0.25">
      <c r="A395" s="157"/>
      <c r="B395" s="6"/>
      <c r="C395" s="6"/>
      <c r="D395" s="145"/>
      <c r="E395" s="146"/>
      <c r="F395" s="166"/>
      <c r="G395" s="146"/>
      <c r="H395" s="147"/>
      <c r="I395" s="43"/>
      <c r="J395" s="150"/>
      <c r="K395" s="43"/>
    </row>
    <row r="396" spans="1:11" hidden="1" x14ac:dyDescent="0.25">
      <c r="A396" s="157"/>
      <c r="B396" s="6"/>
      <c r="C396" s="6"/>
      <c r="D396" s="145"/>
      <c r="E396" s="146"/>
      <c r="F396" s="166"/>
      <c r="G396" s="146"/>
      <c r="H396" s="147"/>
      <c r="I396" s="43"/>
      <c r="J396" s="150"/>
      <c r="K396" s="43"/>
    </row>
    <row r="397" spans="1:11" hidden="1" x14ac:dyDescent="0.25">
      <c r="A397" s="157"/>
      <c r="B397" s="6"/>
      <c r="C397" s="6"/>
      <c r="D397" s="145"/>
      <c r="E397" s="146"/>
      <c r="F397" s="166"/>
      <c r="G397" s="146"/>
      <c r="H397" s="147"/>
      <c r="I397" s="43"/>
      <c r="J397" s="150"/>
      <c r="K397" s="43"/>
    </row>
    <row r="398" spans="1:11" hidden="1" x14ac:dyDescent="0.25">
      <c r="A398" s="157"/>
      <c r="B398" s="6"/>
      <c r="C398" s="6"/>
      <c r="D398" s="145"/>
      <c r="E398" s="146"/>
      <c r="F398" s="166"/>
      <c r="G398" s="146"/>
      <c r="H398" s="147"/>
      <c r="I398" s="43"/>
      <c r="J398" s="150"/>
      <c r="K398" s="43"/>
    </row>
    <row r="399" spans="1:11" hidden="1" x14ac:dyDescent="0.25">
      <c r="A399" s="157"/>
      <c r="B399" s="6"/>
      <c r="C399" s="6"/>
      <c r="D399" s="145"/>
      <c r="E399" s="146"/>
      <c r="F399" s="166"/>
      <c r="G399" s="146"/>
      <c r="H399" s="147"/>
      <c r="I399" s="43"/>
      <c r="J399" s="150"/>
      <c r="K399" s="43"/>
    </row>
    <row r="400" spans="1:11" hidden="1" x14ac:dyDescent="0.25">
      <c r="A400" s="157"/>
      <c r="B400" s="6"/>
      <c r="C400" s="6"/>
      <c r="D400" s="145"/>
      <c r="E400" s="146"/>
      <c r="F400" s="166"/>
      <c r="G400" s="146"/>
      <c r="H400" s="147"/>
      <c r="I400" s="43"/>
      <c r="J400" s="150"/>
      <c r="K400" s="43"/>
    </row>
    <row r="401" spans="1:11" hidden="1" x14ac:dyDescent="0.25">
      <c r="A401" s="157"/>
      <c r="B401" s="6"/>
      <c r="C401" s="6"/>
      <c r="D401" s="145"/>
      <c r="E401" s="146"/>
      <c r="F401" s="166"/>
      <c r="G401" s="146"/>
      <c r="H401" s="147"/>
      <c r="I401" s="43"/>
      <c r="J401" s="150"/>
      <c r="K401" s="43"/>
    </row>
    <row r="402" spans="1:11" hidden="1" x14ac:dyDescent="0.25">
      <c r="A402" s="157"/>
      <c r="B402" s="6"/>
      <c r="C402" s="6"/>
      <c r="D402" s="145"/>
      <c r="E402" s="146"/>
      <c r="F402" s="166"/>
      <c r="G402" s="146"/>
      <c r="H402" s="147"/>
      <c r="I402" s="43"/>
      <c r="J402" s="150"/>
      <c r="K402" s="43"/>
    </row>
    <row r="403" spans="1:11" hidden="1" x14ac:dyDescent="0.25">
      <c r="A403" s="157"/>
      <c r="B403" s="6"/>
      <c r="C403" s="6"/>
      <c r="D403" s="145"/>
      <c r="E403" s="146"/>
      <c r="F403" s="166"/>
      <c r="G403" s="146"/>
      <c r="H403" s="147"/>
      <c r="I403" s="43"/>
      <c r="J403" s="150"/>
      <c r="K403" s="43"/>
    </row>
    <row r="404" spans="1:11" hidden="1" x14ac:dyDescent="0.25">
      <c r="A404" s="157"/>
      <c r="B404" s="6"/>
      <c r="C404" s="6"/>
      <c r="D404" s="145"/>
      <c r="E404" s="146"/>
      <c r="F404" s="166"/>
      <c r="G404" s="146"/>
      <c r="H404" s="147"/>
      <c r="I404" s="43"/>
      <c r="J404" s="150"/>
      <c r="K404" s="43"/>
    </row>
    <row r="405" spans="1:11" hidden="1" x14ac:dyDescent="0.25">
      <c r="A405" s="157"/>
      <c r="B405" s="6"/>
      <c r="C405" s="6"/>
      <c r="D405" s="145"/>
      <c r="E405" s="146"/>
      <c r="F405" s="166"/>
      <c r="G405" s="146"/>
      <c r="H405" s="147"/>
      <c r="I405" s="43"/>
      <c r="J405" s="150"/>
      <c r="K405" s="43"/>
    </row>
    <row r="406" spans="1:11" hidden="1" x14ac:dyDescent="0.25">
      <c r="A406" s="157"/>
      <c r="B406" s="6"/>
      <c r="C406" s="6"/>
      <c r="D406" s="145"/>
      <c r="E406" s="146"/>
      <c r="F406" s="166"/>
      <c r="G406" s="146"/>
      <c r="H406" s="147"/>
      <c r="I406" s="43"/>
      <c r="J406" s="150"/>
      <c r="K406" s="43"/>
    </row>
    <row r="407" spans="1:11" hidden="1" x14ac:dyDescent="0.25">
      <c r="A407" s="157"/>
      <c r="B407" s="6"/>
      <c r="C407" s="6"/>
      <c r="D407" s="145"/>
      <c r="E407" s="146"/>
      <c r="F407" s="166"/>
      <c r="G407" s="146"/>
      <c r="H407" s="147"/>
      <c r="I407" s="43"/>
      <c r="J407" s="150"/>
      <c r="K407" s="43"/>
    </row>
    <row r="408" spans="1:11" hidden="1" x14ac:dyDescent="0.25">
      <c r="A408" s="157"/>
      <c r="B408" s="6"/>
      <c r="C408" s="6"/>
      <c r="D408" s="145"/>
      <c r="E408" s="146"/>
      <c r="F408" s="166"/>
      <c r="G408" s="146"/>
      <c r="H408" s="147"/>
      <c r="I408" s="43"/>
      <c r="J408" s="150"/>
      <c r="K408" s="43"/>
    </row>
    <row r="409" spans="1:11" hidden="1" x14ac:dyDescent="0.25">
      <c r="A409" s="157"/>
      <c r="B409" s="6"/>
      <c r="C409" s="6"/>
      <c r="D409" s="145"/>
      <c r="E409" s="146"/>
      <c r="F409" s="166"/>
      <c r="G409" s="146"/>
      <c r="H409" s="147"/>
      <c r="I409" s="43"/>
      <c r="J409" s="150"/>
      <c r="K409" s="43"/>
    </row>
    <row r="410" spans="1:11" hidden="1" x14ac:dyDescent="0.25">
      <c r="A410" s="157"/>
      <c r="B410" s="6"/>
      <c r="C410" s="6"/>
      <c r="D410" s="145"/>
      <c r="E410" s="146"/>
      <c r="F410" s="166"/>
      <c r="G410" s="146"/>
      <c r="H410" s="147"/>
      <c r="I410" s="43"/>
      <c r="J410" s="150"/>
      <c r="K410" s="43"/>
    </row>
    <row r="411" spans="1:11" hidden="1" x14ac:dyDescent="0.25">
      <c r="A411" s="157"/>
      <c r="B411" s="6"/>
      <c r="C411" s="6"/>
      <c r="D411" s="145"/>
      <c r="E411" s="146"/>
      <c r="F411" s="166"/>
      <c r="G411" s="146"/>
      <c r="H411" s="147"/>
      <c r="I411" s="43"/>
      <c r="J411" s="150"/>
      <c r="K411" s="43"/>
    </row>
    <row r="412" spans="1:11" hidden="1" x14ac:dyDescent="0.25">
      <c r="A412" s="157"/>
      <c r="B412" s="6"/>
      <c r="C412" s="6"/>
      <c r="D412" s="145"/>
      <c r="E412" s="146"/>
      <c r="F412" s="166"/>
      <c r="G412" s="146"/>
      <c r="H412" s="147"/>
      <c r="I412" s="43"/>
      <c r="J412" s="150"/>
      <c r="K412" s="43"/>
    </row>
    <row r="413" spans="1:11" hidden="1" x14ac:dyDescent="0.25">
      <c r="A413" s="157"/>
      <c r="B413" s="6"/>
      <c r="C413" s="6"/>
      <c r="D413" s="145"/>
      <c r="E413" s="146"/>
      <c r="F413" s="166"/>
      <c r="G413" s="146"/>
      <c r="H413" s="147"/>
      <c r="I413" s="43"/>
      <c r="J413" s="150"/>
      <c r="K413" s="43"/>
    </row>
    <row r="414" spans="1:11" hidden="1" x14ac:dyDescent="0.25">
      <c r="A414" s="157"/>
      <c r="B414" s="6"/>
      <c r="C414" s="6"/>
      <c r="D414" s="145"/>
      <c r="E414" s="146"/>
      <c r="F414" s="166"/>
      <c r="G414" s="146"/>
      <c r="H414" s="147"/>
      <c r="I414" s="43"/>
      <c r="J414" s="150"/>
      <c r="K414" s="43"/>
    </row>
    <row r="415" spans="1:11" hidden="1" x14ac:dyDescent="0.25">
      <c r="A415" s="157"/>
      <c r="B415" s="6"/>
      <c r="C415" s="6"/>
      <c r="D415" s="145"/>
      <c r="E415" s="146"/>
      <c r="F415" s="166"/>
      <c r="G415" s="146"/>
      <c r="H415" s="147"/>
      <c r="I415" s="43"/>
      <c r="J415" s="150"/>
      <c r="K415" s="43"/>
    </row>
    <row r="416" spans="1:11" hidden="1" x14ac:dyDescent="0.25">
      <c r="A416" s="157"/>
      <c r="B416" s="6"/>
      <c r="C416" s="6"/>
      <c r="D416" s="145"/>
      <c r="E416" s="146"/>
      <c r="F416" s="166"/>
      <c r="G416" s="146"/>
      <c r="H416" s="147"/>
      <c r="I416" s="43"/>
      <c r="J416" s="150"/>
      <c r="K416" s="43"/>
    </row>
    <row r="417" spans="1:11" hidden="1" x14ac:dyDescent="0.25">
      <c r="A417" s="157"/>
      <c r="B417" s="6"/>
      <c r="C417" s="6"/>
      <c r="D417" s="145"/>
      <c r="E417" s="146"/>
      <c r="F417" s="166"/>
      <c r="G417" s="146"/>
      <c r="H417" s="147"/>
      <c r="I417" s="43"/>
      <c r="J417" s="150"/>
      <c r="K417" s="43"/>
    </row>
    <row r="418" spans="1:11" hidden="1" x14ac:dyDescent="0.25">
      <c r="A418" s="157"/>
      <c r="B418" s="6"/>
      <c r="C418" s="6"/>
      <c r="D418" s="145"/>
      <c r="E418" s="146"/>
      <c r="F418" s="166"/>
      <c r="G418" s="146"/>
      <c r="H418" s="147"/>
      <c r="I418" s="43"/>
      <c r="J418" s="150"/>
      <c r="K418" s="43"/>
    </row>
    <row r="419" spans="1:11" hidden="1" x14ac:dyDescent="0.25">
      <c r="A419" s="157"/>
      <c r="B419" s="6"/>
      <c r="C419" s="6"/>
      <c r="D419" s="145"/>
      <c r="E419" s="146"/>
      <c r="F419" s="166"/>
      <c r="G419" s="146"/>
      <c r="H419" s="147"/>
      <c r="I419" s="43"/>
      <c r="J419" s="150"/>
      <c r="K419" s="43"/>
    </row>
    <row r="420" spans="1:11" hidden="1" x14ac:dyDescent="0.25">
      <c r="A420" s="157"/>
      <c r="B420" s="6"/>
      <c r="C420" s="6"/>
      <c r="D420" s="145"/>
      <c r="E420" s="146"/>
      <c r="F420" s="166"/>
      <c r="G420" s="146"/>
      <c r="H420" s="147"/>
      <c r="I420" s="43"/>
      <c r="J420" s="150"/>
      <c r="K420" s="43"/>
    </row>
    <row r="421" spans="1:11" hidden="1" x14ac:dyDescent="0.25">
      <c r="A421" s="157"/>
      <c r="B421" s="6"/>
      <c r="C421" s="6"/>
      <c r="D421" s="145"/>
      <c r="E421" s="146"/>
      <c r="F421" s="166"/>
      <c r="G421" s="146"/>
      <c r="H421" s="147"/>
      <c r="I421" s="43"/>
      <c r="J421" s="150"/>
      <c r="K421" s="43"/>
    </row>
    <row r="422" spans="1:11" hidden="1" x14ac:dyDescent="0.25">
      <c r="A422" s="157"/>
      <c r="B422" s="6"/>
      <c r="C422" s="6"/>
      <c r="D422" s="145"/>
      <c r="E422" s="146"/>
      <c r="F422" s="166"/>
      <c r="G422" s="146"/>
      <c r="H422" s="147"/>
      <c r="I422" s="43"/>
      <c r="J422" s="150"/>
      <c r="K422" s="43"/>
    </row>
    <row r="423" spans="1:11" hidden="1" x14ac:dyDescent="0.25">
      <c r="A423" s="157"/>
      <c r="B423" s="6"/>
      <c r="C423" s="6"/>
      <c r="D423" s="145"/>
      <c r="E423" s="146"/>
      <c r="F423" s="166"/>
      <c r="G423" s="146"/>
      <c r="H423" s="147"/>
      <c r="I423" s="43"/>
      <c r="J423" s="150"/>
      <c r="K423" s="43"/>
    </row>
    <row r="424" spans="1:11" hidden="1" x14ac:dyDescent="0.25">
      <c r="A424" s="157"/>
      <c r="B424" s="6"/>
      <c r="C424" s="6"/>
      <c r="D424" s="145"/>
      <c r="E424" s="146"/>
      <c r="F424" s="166"/>
      <c r="G424" s="146"/>
      <c r="H424" s="147"/>
      <c r="I424" s="43"/>
      <c r="J424" s="150"/>
      <c r="K424" s="43"/>
    </row>
    <row r="425" spans="1:11" hidden="1" x14ac:dyDescent="0.25">
      <c r="A425" s="157"/>
      <c r="B425" s="6"/>
      <c r="C425" s="6"/>
      <c r="D425" s="145"/>
      <c r="E425" s="146"/>
      <c r="F425" s="166"/>
      <c r="G425" s="146"/>
      <c r="H425" s="147"/>
      <c r="I425" s="43"/>
      <c r="J425" s="150"/>
      <c r="K425" s="43"/>
    </row>
    <row r="426" spans="1:11" hidden="1" x14ac:dyDescent="0.25">
      <c r="A426" s="157"/>
      <c r="B426" s="6"/>
      <c r="C426" s="6"/>
      <c r="D426" s="145"/>
      <c r="E426" s="146"/>
      <c r="F426" s="166"/>
      <c r="G426" s="146"/>
      <c r="H426" s="147"/>
      <c r="I426" s="43"/>
      <c r="J426" s="150"/>
      <c r="K426" s="43"/>
    </row>
    <row r="427" spans="1:11" hidden="1" x14ac:dyDescent="0.25">
      <c r="A427" s="157"/>
      <c r="B427" s="6"/>
      <c r="C427" s="6"/>
      <c r="D427" s="145"/>
      <c r="E427" s="146"/>
      <c r="F427" s="166"/>
      <c r="G427" s="146"/>
      <c r="H427" s="147"/>
      <c r="I427" s="43"/>
      <c r="J427" s="150"/>
      <c r="K427" s="43"/>
    </row>
    <row r="428" spans="1:11" hidden="1" x14ac:dyDescent="0.25">
      <c r="A428" s="157"/>
      <c r="B428" s="6"/>
      <c r="C428" s="6"/>
      <c r="D428" s="145"/>
      <c r="E428" s="146"/>
      <c r="F428" s="166"/>
      <c r="G428" s="146"/>
      <c r="H428" s="147"/>
      <c r="I428" s="43"/>
      <c r="J428" s="150"/>
      <c r="K428" s="43"/>
    </row>
    <row r="429" spans="1:11" hidden="1" x14ac:dyDescent="0.25">
      <c r="A429" s="157"/>
      <c r="B429" s="6"/>
      <c r="C429" s="6"/>
      <c r="D429" s="145"/>
      <c r="E429" s="146"/>
      <c r="F429" s="166"/>
      <c r="G429" s="146"/>
      <c r="H429" s="147"/>
      <c r="I429" s="43"/>
      <c r="J429" s="150"/>
      <c r="K429" s="43"/>
    </row>
    <row r="430" spans="1:11" hidden="1" x14ac:dyDescent="0.25">
      <c r="A430" s="157"/>
      <c r="B430" s="6"/>
      <c r="C430" s="6"/>
      <c r="D430" s="145"/>
      <c r="E430" s="146"/>
      <c r="F430" s="166"/>
      <c r="G430" s="146"/>
      <c r="H430" s="147"/>
      <c r="I430" s="43"/>
      <c r="J430" s="150"/>
      <c r="K430" s="43"/>
    </row>
    <row r="431" spans="1:11" hidden="1" x14ac:dyDescent="0.25">
      <c r="A431" s="157"/>
      <c r="B431" s="6"/>
      <c r="C431" s="6"/>
      <c r="D431" s="145"/>
      <c r="E431" s="146"/>
      <c r="F431" s="166"/>
      <c r="G431" s="146"/>
      <c r="H431" s="147"/>
      <c r="I431" s="43"/>
      <c r="J431" s="150"/>
      <c r="K431" s="43"/>
    </row>
    <row r="432" spans="1:11" hidden="1" x14ac:dyDescent="0.25">
      <c r="A432" s="157"/>
      <c r="B432" s="6"/>
      <c r="C432" s="6"/>
      <c r="D432" s="145"/>
      <c r="E432" s="146"/>
      <c r="F432" s="166"/>
      <c r="G432" s="146"/>
      <c r="H432" s="147"/>
      <c r="I432" s="43"/>
      <c r="J432" s="150"/>
      <c r="K432" s="43"/>
    </row>
    <row r="433" spans="1:11" hidden="1" x14ac:dyDescent="0.25">
      <c r="A433" s="157"/>
      <c r="B433" s="6"/>
      <c r="C433" s="6"/>
      <c r="D433" s="145"/>
      <c r="E433" s="146"/>
      <c r="F433" s="166"/>
      <c r="G433" s="146"/>
      <c r="H433" s="147"/>
      <c r="I433" s="43"/>
      <c r="J433" s="150"/>
      <c r="K433" s="43"/>
    </row>
    <row r="434" spans="1:11" hidden="1" x14ac:dyDescent="0.25">
      <c r="A434" s="157"/>
      <c r="B434" s="6"/>
      <c r="C434" s="6"/>
      <c r="D434" s="145"/>
      <c r="E434" s="146"/>
      <c r="F434" s="166"/>
      <c r="G434" s="146"/>
      <c r="H434" s="147"/>
      <c r="I434" s="43"/>
      <c r="J434" s="150"/>
      <c r="K434" s="43"/>
    </row>
    <row r="435" spans="1:11" hidden="1" x14ac:dyDescent="0.25">
      <c r="A435" s="157"/>
      <c r="B435" s="6"/>
      <c r="C435" s="6"/>
      <c r="D435" s="145"/>
      <c r="E435" s="146"/>
      <c r="F435" s="166"/>
      <c r="G435" s="146"/>
      <c r="H435" s="147"/>
      <c r="I435" s="43"/>
      <c r="J435" s="150"/>
      <c r="K435" s="43"/>
    </row>
    <row r="436" spans="1:11" hidden="1" x14ac:dyDescent="0.25">
      <c r="A436" s="157"/>
      <c r="B436" s="6"/>
      <c r="C436" s="6"/>
      <c r="D436" s="145"/>
      <c r="E436" s="146"/>
      <c r="F436" s="166"/>
      <c r="G436" s="146"/>
      <c r="H436" s="147"/>
      <c r="I436" s="43"/>
      <c r="J436" s="150"/>
      <c r="K436" s="43"/>
    </row>
    <row r="437" spans="1:11" hidden="1" x14ac:dyDescent="0.25">
      <c r="A437" s="157"/>
      <c r="B437" s="6"/>
      <c r="C437" s="6"/>
      <c r="D437" s="145"/>
      <c r="E437" s="146"/>
      <c r="F437" s="166"/>
      <c r="G437" s="146"/>
      <c r="H437" s="147"/>
      <c r="I437" s="43"/>
      <c r="J437" s="150"/>
      <c r="K437" s="43"/>
    </row>
    <row r="438" spans="1:11" hidden="1" x14ac:dyDescent="0.25">
      <c r="A438" s="157"/>
      <c r="B438" s="6"/>
      <c r="C438" s="6"/>
      <c r="D438" s="145"/>
      <c r="E438" s="146"/>
      <c r="F438" s="166"/>
      <c r="G438" s="146"/>
      <c r="H438" s="147"/>
      <c r="I438" s="43"/>
      <c r="J438" s="150"/>
      <c r="K438" s="43"/>
    </row>
    <row r="439" spans="1:11" hidden="1" x14ac:dyDescent="0.25">
      <c r="A439" s="157"/>
      <c r="B439" s="6"/>
      <c r="C439" s="6"/>
      <c r="D439" s="145"/>
      <c r="E439" s="146"/>
      <c r="F439" s="166"/>
      <c r="G439" s="146"/>
      <c r="H439" s="147"/>
      <c r="I439" s="43"/>
      <c r="J439" s="150"/>
      <c r="K439" s="43"/>
    </row>
    <row r="440" spans="1:11" hidden="1" x14ac:dyDescent="0.25">
      <c r="A440" s="157"/>
      <c r="B440" s="6"/>
      <c r="C440" s="6"/>
      <c r="D440" s="145"/>
      <c r="E440" s="146"/>
      <c r="F440" s="166"/>
      <c r="G440" s="146"/>
      <c r="H440" s="147"/>
      <c r="I440" s="43"/>
      <c r="J440" s="150"/>
      <c r="K440" s="43"/>
    </row>
    <row r="441" spans="1:11" hidden="1" x14ac:dyDescent="0.25">
      <c r="A441" s="157"/>
      <c r="B441" s="6"/>
      <c r="C441" s="6"/>
      <c r="D441" s="145"/>
      <c r="E441" s="146"/>
      <c r="F441" s="166"/>
      <c r="G441" s="146"/>
      <c r="H441" s="147"/>
      <c r="I441" s="43"/>
      <c r="J441" s="150"/>
      <c r="K441" s="43"/>
    </row>
    <row r="442" spans="1:11" hidden="1" x14ac:dyDescent="0.25">
      <c r="A442" s="157"/>
      <c r="B442" s="6"/>
      <c r="C442" s="6"/>
      <c r="D442" s="145"/>
      <c r="E442" s="146"/>
      <c r="F442" s="166"/>
      <c r="G442" s="146"/>
      <c r="H442" s="147"/>
      <c r="I442" s="43"/>
      <c r="J442" s="150"/>
      <c r="K442" s="43"/>
    </row>
    <row r="443" spans="1:11" hidden="1" x14ac:dyDescent="0.25">
      <c r="A443" s="157"/>
      <c r="B443" s="6"/>
      <c r="C443" s="6"/>
      <c r="D443" s="145"/>
      <c r="E443" s="146"/>
      <c r="F443" s="166"/>
      <c r="G443" s="146"/>
      <c r="H443" s="147"/>
      <c r="I443" s="43"/>
      <c r="J443" s="150"/>
      <c r="K443" s="43"/>
    </row>
    <row r="444" spans="1:11" hidden="1" x14ac:dyDescent="0.25">
      <c r="A444" s="157"/>
      <c r="B444" s="6"/>
      <c r="C444" s="6"/>
      <c r="D444" s="145"/>
      <c r="E444" s="146"/>
      <c r="F444" s="166"/>
      <c r="G444" s="146"/>
      <c r="H444" s="147"/>
      <c r="I444" s="43"/>
      <c r="J444" s="150"/>
      <c r="K444" s="43"/>
    </row>
    <row r="445" spans="1:11" hidden="1" x14ac:dyDescent="0.25">
      <c r="A445" s="157"/>
      <c r="B445" s="6"/>
      <c r="C445" s="6"/>
      <c r="D445" s="145"/>
      <c r="E445" s="146"/>
      <c r="F445" s="166"/>
      <c r="G445" s="146"/>
      <c r="H445" s="147"/>
      <c r="I445" s="43"/>
      <c r="J445" s="150"/>
      <c r="K445" s="43"/>
    </row>
    <row r="446" spans="1:11" hidden="1" x14ac:dyDescent="0.25">
      <c r="A446" s="157"/>
      <c r="B446" s="6"/>
      <c r="C446" s="6"/>
      <c r="D446" s="145"/>
      <c r="E446" s="146"/>
      <c r="F446" s="166"/>
      <c r="G446" s="146"/>
      <c r="H446" s="147"/>
      <c r="I446" s="43"/>
      <c r="J446" s="150"/>
      <c r="K446" s="43"/>
    </row>
    <row r="447" spans="1:11" hidden="1" x14ac:dyDescent="0.25">
      <c r="A447" s="157"/>
      <c r="B447" s="6"/>
      <c r="C447" s="6"/>
      <c r="D447" s="145"/>
      <c r="E447" s="146"/>
      <c r="F447" s="166"/>
      <c r="G447" s="146"/>
      <c r="H447" s="147"/>
      <c r="I447" s="43"/>
      <c r="J447" s="150"/>
      <c r="K447" s="43"/>
    </row>
    <row r="448" spans="1:11" hidden="1" x14ac:dyDescent="0.25">
      <c r="A448" s="157"/>
      <c r="B448" s="6"/>
      <c r="C448" s="6"/>
      <c r="D448" s="145"/>
      <c r="E448" s="146"/>
      <c r="F448" s="166"/>
      <c r="G448" s="146"/>
      <c r="H448" s="147"/>
      <c r="I448" s="43"/>
      <c r="J448" s="150"/>
      <c r="K448" s="43"/>
    </row>
    <row r="449" spans="1:11" hidden="1" x14ac:dyDescent="0.25">
      <c r="A449" s="157"/>
      <c r="B449" s="6"/>
      <c r="C449" s="6"/>
      <c r="D449" s="145"/>
      <c r="E449" s="146"/>
      <c r="F449" s="166"/>
      <c r="G449" s="146"/>
      <c r="H449" s="147"/>
      <c r="I449" s="43"/>
      <c r="J449" s="150"/>
      <c r="K449" s="43"/>
    </row>
    <row r="450" spans="1:11" hidden="1" x14ac:dyDescent="0.25">
      <c r="A450" s="157"/>
      <c r="B450" s="6"/>
      <c r="C450" s="6"/>
      <c r="D450" s="145"/>
      <c r="E450" s="146"/>
      <c r="F450" s="166"/>
      <c r="G450" s="146"/>
      <c r="H450" s="147"/>
      <c r="I450" s="43"/>
      <c r="J450" s="150"/>
      <c r="K450" s="43"/>
    </row>
    <row r="451" spans="1:11" hidden="1" x14ac:dyDescent="0.25">
      <c r="A451" s="157"/>
      <c r="B451" s="6"/>
      <c r="C451" s="6"/>
      <c r="D451" s="145"/>
      <c r="E451" s="146"/>
      <c r="F451" s="166"/>
      <c r="G451" s="146"/>
      <c r="H451" s="147"/>
      <c r="I451" s="43"/>
      <c r="J451" s="150"/>
      <c r="K451" s="43"/>
    </row>
    <row r="452" spans="1:11" hidden="1" x14ac:dyDescent="0.25">
      <c r="A452" s="157"/>
      <c r="B452" s="6"/>
      <c r="C452" s="6"/>
      <c r="D452" s="145"/>
      <c r="E452" s="146"/>
      <c r="F452" s="166"/>
      <c r="G452" s="146"/>
      <c r="H452" s="147"/>
      <c r="I452" s="43"/>
      <c r="J452" s="150"/>
      <c r="K452" s="43"/>
    </row>
    <row r="453" spans="1:11" hidden="1" x14ac:dyDescent="0.25">
      <c r="A453" s="157"/>
      <c r="B453" s="6"/>
      <c r="C453" s="6"/>
      <c r="D453" s="145"/>
      <c r="E453" s="146"/>
      <c r="F453" s="166"/>
      <c r="G453" s="146"/>
      <c r="H453" s="147"/>
      <c r="I453" s="43"/>
      <c r="J453" s="150"/>
      <c r="K453" s="43"/>
    </row>
    <row r="454" spans="1:11" hidden="1" x14ac:dyDescent="0.25">
      <c r="A454" s="157"/>
      <c r="B454" s="6"/>
      <c r="C454" s="6"/>
      <c r="D454" s="145"/>
      <c r="E454" s="146"/>
      <c r="F454" s="166"/>
      <c r="G454" s="146"/>
      <c r="H454" s="147"/>
      <c r="I454" s="43"/>
      <c r="J454" s="150"/>
      <c r="K454" s="43"/>
    </row>
    <row r="455" spans="1:11" hidden="1" x14ac:dyDescent="0.25">
      <c r="A455" s="157"/>
      <c r="B455" s="6"/>
      <c r="C455" s="6"/>
      <c r="D455" s="145"/>
      <c r="E455" s="146"/>
      <c r="F455" s="166"/>
      <c r="G455" s="146"/>
      <c r="H455" s="147"/>
      <c r="I455" s="43"/>
      <c r="J455" s="150"/>
      <c r="K455" s="43"/>
    </row>
    <row r="456" spans="1:11" hidden="1" x14ac:dyDescent="0.25">
      <c r="A456" s="157"/>
      <c r="B456" s="6"/>
      <c r="C456" s="6"/>
      <c r="D456" s="145"/>
      <c r="E456" s="146"/>
      <c r="F456" s="166"/>
      <c r="G456" s="146"/>
      <c r="H456" s="147"/>
      <c r="I456" s="43"/>
      <c r="J456" s="150"/>
      <c r="K456" s="43"/>
    </row>
    <row r="457" spans="1:11" hidden="1" x14ac:dyDescent="0.25">
      <c r="A457" s="157"/>
      <c r="B457" s="6"/>
      <c r="C457" s="6"/>
      <c r="D457" s="145"/>
      <c r="E457" s="146"/>
      <c r="F457" s="166"/>
      <c r="G457" s="146"/>
      <c r="H457" s="147"/>
      <c r="I457" s="43"/>
      <c r="J457" s="150"/>
      <c r="K457" s="43"/>
    </row>
    <row r="458" spans="1:11" hidden="1" x14ac:dyDescent="0.25">
      <c r="A458" s="157"/>
      <c r="B458" s="6"/>
      <c r="C458" s="6"/>
      <c r="D458" s="145"/>
      <c r="E458" s="146"/>
      <c r="F458" s="166"/>
      <c r="G458" s="146"/>
      <c r="H458" s="147"/>
      <c r="I458" s="43"/>
      <c r="J458" s="150"/>
      <c r="K458" s="43"/>
    </row>
    <row r="459" spans="1:11" hidden="1" x14ac:dyDescent="0.25">
      <c r="A459" s="157"/>
      <c r="B459" s="6"/>
      <c r="C459" s="6"/>
      <c r="D459" s="145"/>
      <c r="E459" s="146"/>
      <c r="F459" s="166"/>
      <c r="G459" s="146"/>
      <c r="H459" s="147"/>
      <c r="I459" s="43"/>
      <c r="J459" s="150"/>
      <c r="K459" s="43"/>
    </row>
    <row r="460" spans="1:11" hidden="1" x14ac:dyDescent="0.25">
      <c r="A460" s="157"/>
      <c r="B460" s="6"/>
      <c r="C460" s="6"/>
      <c r="D460" s="145"/>
      <c r="E460" s="146"/>
      <c r="F460" s="166"/>
      <c r="G460" s="146"/>
      <c r="H460" s="147"/>
      <c r="I460" s="43"/>
      <c r="J460" s="150"/>
      <c r="K460" s="43"/>
    </row>
    <row r="461" spans="1:11" hidden="1" x14ac:dyDescent="0.25">
      <c r="A461" s="157"/>
      <c r="B461" s="6"/>
      <c r="C461" s="6"/>
      <c r="D461" s="145"/>
      <c r="E461" s="146"/>
      <c r="F461" s="166"/>
      <c r="G461" s="146"/>
      <c r="H461" s="147"/>
      <c r="I461" s="43"/>
      <c r="J461" s="150"/>
      <c r="K461" s="43"/>
    </row>
    <row r="462" spans="1:11" hidden="1" x14ac:dyDescent="0.25">
      <c r="A462" s="157"/>
      <c r="B462" s="6"/>
      <c r="C462" s="6"/>
      <c r="D462" s="145"/>
      <c r="E462" s="146"/>
      <c r="F462" s="166"/>
      <c r="G462" s="146"/>
      <c r="H462" s="147"/>
      <c r="I462" s="43"/>
      <c r="J462" s="150"/>
      <c r="K462" s="43"/>
    </row>
    <row r="463" spans="1:11" hidden="1" x14ac:dyDescent="0.25">
      <c r="A463" s="157"/>
      <c r="B463" s="6"/>
      <c r="C463" s="6"/>
      <c r="D463" s="145"/>
      <c r="E463" s="146"/>
      <c r="F463" s="166"/>
      <c r="G463" s="146"/>
      <c r="H463" s="147"/>
      <c r="I463" s="43"/>
      <c r="J463" s="150"/>
      <c r="K463" s="43"/>
    </row>
    <row r="464" spans="1:11" hidden="1" x14ac:dyDescent="0.25">
      <c r="A464" s="157"/>
      <c r="B464" s="6"/>
      <c r="C464" s="6"/>
      <c r="D464" s="145"/>
      <c r="E464" s="146"/>
      <c r="F464" s="166"/>
      <c r="G464" s="146"/>
      <c r="H464" s="147"/>
      <c r="I464" s="43"/>
      <c r="J464" s="150"/>
      <c r="K464" s="43"/>
    </row>
    <row r="465" spans="1:11" hidden="1" x14ac:dyDescent="0.25">
      <c r="A465" s="157"/>
      <c r="B465" s="6"/>
      <c r="C465" s="6"/>
      <c r="D465" s="145"/>
      <c r="E465" s="146"/>
      <c r="F465" s="166"/>
      <c r="G465" s="146"/>
      <c r="H465" s="147"/>
      <c r="I465" s="43"/>
      <c r="J465" s="150"/>
      <c r="K465" s="43"/>
    </row>
    <row r="466" spans="1:11" hidden="1" x14ac:dyDescent="0.25">
      <c r="A466" s="157"/>
      <c r="B466" s="6"/>
      <c r="C466" s="6"/>
      <c r="D466" s="145"/>
      <c r="E466" s="146"/>
      <c r="F466" s="166"/>
      <c r="G466" s="146"/>
      <c r="H466" s="147"/>
      <c r="I466" s="43"/>
      <c r="J466" s="150"/>
      <c r="K466" s="43"/>
    </row>
    <row r="467" spans="1:11" hidden="1" x14ac:dyDescent="0.25">
      <c r="A467" s="157"/>
      <c r="B467" s="6"/>
      <c r="C467" s="6"/>
      <c r="D467" s="145"/>
      <c r="E467" s="146"/>
      <c r="F467" s="166"/>
      <c r="G467" s="146"/>
      <c r="H467" s="147"/>
      <c r="I467" s="43"/>
      <c r="J467" s="150"/>
      <c r="K467" s="43"/>
    </row>
    <row r="468" spans="1:11" hidden="1" x14ac:dyDescent="0.25">
      <c r="A468" s="157"/>
      <c r="B468" s="6"/>
      <c r="C468" s="6"/>
      <c r="D468" s="145"/>
      <c r="E468" s="146"/>
      <c r="F468" s="166"/>
      <c r="G468" s="146"/>
      <c r="H468" s="147"/>
      <c r="I468" s="43"/>
      <c r="J468" s="150"/>
      <c r="K468" s="43"/>
    </row>
    <row r="469" spans="1:11" hidden="1" x14ac:dyDescent="0.25">
      <c r="A469" s="157"/>
      <c r="B469" s="6"/>
      <c r="C469" s="6"/>
      <c r="D469" s="145"/>
      <c r="E469" s="146"/>
      <c r="F469" s="166"/>
      <c r="G469" s="146"/>
      <c r="H469" s="147"/>
      <c r="I469" s="43"/>
      <c r="J469" s="150"/>
      <c r="K469" s="43"/>
    </row>
    <row r="470" spans="1:11" hidden="1" x14ac:dyDescent="0.25">
      <c r="A470" s="157"/>
      <c r="B470" s="6"/>
      <c r="C470" s="6"/>
      <c r="D470" s="145"/>
      <c r="E470" s="146"/>
      <c r="F470" s="166"/>
      <c r="G470" s="146"/>
      <c r="H470" s="147"/>
      <c r="I470" s="43"/>
      <c r="J470" s="150"/>
      <c r="K470" s="43"/>
    </row>
    <row r="471" spans="1:11" hidden="1" x14ac:dyDescent="0.25">
      <c r="A471" s="157"/>
      <c r="B471" s="6"/>
      <c r="C471" s="6"/>
      <c r="D471" s="145"/>
      <c r="E471" s="146"/>
      <c r="F471" s="166"/>
      <c r="G471" s="146"/>
      <c r="H471" s="147"/>
      <c r="I471" s="43"/>
      <c r="J471" s="150"/>
      <c r="K471" s="43"/>
    </row>
    <row r="472" spans="1:11" hidden="1" x14ac:dyDescent="0.25">
      <c r="A472" s="157"/>
      <c r="B472" s="6"/>
      <c r="C472" s="6"/>
      <c r="D472" s="145"/>
      <c r="E472" s="146"/>
      <c r="F472" s="166"/>
      <c r="G472" s="146"/>
      <c r="H472" s="147"/>
      <c r="I472" s="43"/>
      <c r="J472" s="150"/>
      <c r="K472" s="43"/>
    </row>
    <row r="473" spans="1:11" hidden="1" x14ac:dyDescent="0.25">
      <c r="A473" s="157"/>
      <c r="B473" s="6"/>
      <c r="C473" s="6"/>
      <c r="D473" s="145"/>
      <c r="E473" s="146"/>
      <c r="F473" s="166"/>
      <c r="G473" s="146"/>
      <c r="H473" s="147"/>
      <c r="I473" s="43"/>
      <c r="J473" s="150"/>
      <c r="K473" s="43"/>
    </row>
    <row r="474" spans="1:11" hidden="1" x14ac:dyDescent="0.25">
      <c r="A474" s="157"/>
      <c r="B474" s="6"/>
      <c r="C474" s="6"/>
      <c r="D474" s="145"/>
      <c r="E474" s="146"/>
      <c r="F474" s="166"/>
      <c r="G474" s="146"/>
      <c r="H474" s="147"/>
      <c r="I474" s="43"/>
      <c r="J474" s="150"/>
      <c r="K474" s="43"/>
    </row>
    <row r="475" spans="1:11" hidden="1" x14ac:dyDescent="0.25">
      <c r="A475" s="157"/>
      <c r="B475" s="6"/>
      <c r="C475" s="6"/>
      <c r="D475" s="145"/>
      <c r="E475" s="146"/>
      <c r="F475" s="166"/>
      <c r="G475" s="146"/>
      <c r="H475" s="147"/>
      <c r="I475" s="43"/>
      <c r="J475" s="150"/>
      <c r="K475" s="43"/>
    </row>
    <row r="476" spans="1:11" hidden="1" x14ac:dyDescent="0.25">
      <c r="A476" s="157"/>
      <c r="B476" s="6"/>
      <c r="C476" s="6"/>
      <c r="D476" s="145"/>
      <c r="E476" s="146"/>
      <c r="F476" s="166"/>
      <c r="G476" s="146"/>
      <c r="H476" s="147"/>
      <c r="I476" s="43"/>
      <c r="J476" s="150"/>
      <c r="K476" s="43"/>
    </row>
    <row r="477" spans="1:11" hidden="1" x14ac:dyDescent="0.25">
      <c r="A477" s="157"/>
      <c r="B477" s="6"/>
      <c r="C477" s="6"/>
      <c r="D477" s="145"/>
      <c r="E477" s="146"/>
      <c r="F477" s="166"/>
      <c r="G477" s="146"/>
      <c r="H477" s="147"/>
      <c r="I477" s="43"/>
      <c r="J477" s="150"/>
      <c r="K477" s="43"/>
    </row>
    <row r="478" spans="1:11" hidden="1" x14ac:dyDescent="0.25">
      <c r="A478" s="157"/>
      <c r="B478" s="6"/>
      <c r="C478" s="6"/>
      <c r="D478" s="145"/>
      <c r="E478" s="146"/>
      <c r="F478" s="166"/>
      <c r="G478" s="146"/>
      <c r="H478" s="147"/>
      <c r="I478" s="43"/>
      <c r="J478" s="150"/>
      <c r="K478" s="43"/>
    </row>
    <row r="479" spans="1:11" hidden="1" x14ac:dyDescent="0.25">
      <c r="A479" s="157"/>
      <c r="B479" s="6"/>
      <c r="C479" s="6"/>
      <c r="D479" s="145"/>
      <c r="E479" s="146"/>
      <c r="F479" s="166"/>
      <c r="G479" s="146"/>
      <c r="H479" s="147"/>
      <c r="I479" s="43"/>
      <c r="J479" s="150"/>
      <c r="K479" s="43"/>
    </row>
    <row r="480" spans="1:11" hidden="1" x14ac:dyDescent="0.25">
      <c r="A480" s="157"/>
      <c r="B480" s="6"/>
      <c r="C480" s="6"/>
      <c r="D480" s="145"/>
      <c r="E480" s="146"/>
      <c r="F480" s="166"/>
      <c r="G480" s="146"/>
      <c r="H480" s="147"/>
      <c r="I480" s="43"/>
      <c r="J480" s="150"/>
      <c r="K480" s="43"/>
    </row>
    <row r="481" spans="1:11" hidden="1" x14ac:dyDescent="0.25">
      <c r="A481" s="157"/>
      <c r="B481" s="6"/>
      <c r="C481" s="6"/>
      <c r="D481" s="145"/>
      <c r="E481" s="146"/>
      <c r="F481" s="166"/>
      <c r="G481" s="146"/>
      <c r="H481" s="147"/>
      <c r="I481" s="43"/>
      <c r="J481" s="150"/>
      <c r="K481" s="43"/>
    </row>
    <row r="482" spans="1:11" hidden="1" x14ac:dyDescent="0.25">
      <c r="A482" s="157"/>
      <c r="B482" s="6"/>
      <c r="C482" s="6"/>
      <c r="D482" s="145"/>
      <c r="E482" s="146"/>
      <c r="F482" s="166"/>
      <c r="G482" s="146"/>
      <c r="H482" s="147"/>
      <c r="I482" s="43"/>
      <c r="J482" s="150"/>
      <c r="K482" s="43"/>
    </row>
    <row r="483" spans="1:11" hidden="1" x14ac:dyDescent="0.25">
      <c r="A483" s="157"/>
      <c r="B483" s="6"/>
      <c r="C483" s="6"/>
      <c r="D483" s="145"/>
      <c r="E483" s="146"/>
      <c r="F483" s="166"/>
      <c r="G483" s="146"/>
      <c r="H483" s="147"/>
      <c r="I483" s="43"/>
      <c r="J483" s="150"/>
      <c r="K483" s="43"/>
    </row>
    <row r="484" spans="1:11" hidden="1" x14ac:dyDescent="0.25">
      <c r="A484" s="157"/>
      <c r="B484" s="6"/>
      <c r="C484" s="6"/>
      <c r="D484" s="145"/>
      <c r="E484" s="146"/>
      <c r="F484" s="166"/>
      <c r="G484" s="146"/>
      <c r="H484" s="147"/>
      <c r="I484" s="43"/>
      <c r="J484" s="150"/>
      <c r="K484" s="43"/>
    </row>
    <row r="485" spans="1:11" hidden="1" x14ac:dyDescent="0.25">
      <c r="A485" s="157"/>
      <c r="B485" s="6"/>
      <c r="C485" s="6"/>
      <c r="D485" s="145"/>
      <c r="E485" s="146"/>
      <c r="F485" s="166"/>
      <c r="G485" s="146"/>
      <c r="H485" s="147"/>
      <c r="I485" s="43"/>
      <c r="J485" s="150"/>
      <c r="K485" s="43"/>
    </row>
    <row r="486" spans="1:11" hidden="1" x14ac:dyDescent="0.25">
      <c r="A486" s="157"/>
      <c r="B486" s="6"/>
      <c r="C486" s="6"/>
      <c r="D486" s="145"/>
      <c r="E486" s="146"/>
      <c r="F486" s="166"/>
      <c r="G486" s="146"/>
      <c r="H486" s="147"/>
      <c r="I486" s="43"/>
      <c r="J486" s="150"/>
      <c r="K486" s="43"/>
    </row>
    <row r="487" spans="1:11" hidden="1" x14ac:dyDescent="0.25">
      <c r="A487" s="157"/>
      <c r="B487" s="6"/>
      <c r="C487" s="6"/>
      <c r="D487" s="145"/>
      <c r="E487" s="146"/>
      <c r="F487" s="166"/>
      <c r="G487" s="146"/>
      <c r="H487" s="147"/>
      <c r="I487" s="43"/>
      <c r="J487" s="150"/>
      <c r="K487" s="43"/>
    </row>
    <row r="488" spans="1:11" hidden="1" x14ac:dyDescent="0.25">
      <c r="A488" s="157"/>
      <c r="B488" s="6"/>
      <c r="C488" s="6"/>
      <c r="D488" s="145"/>
      <c r="E488" s="146"/>
      <c r="F488" s="166"/>
      <c r="G488" s="146"/>
      <c r="H488" s="147"/>
      <c r="I488" s="43"/>
      <c r="J488" s="150"/>
      <c r="K488" s="43"/>
    </row>
    <row r="489" spans="1:11" hidden="1" x14ac:dyDescent="0.25">
      <c r="A489" s="157"/>
      <c r="B489" s="6"/>
      <c r="C489" s="6"/>
      <c r="D489" s="145"/>
      <c r="E489" s="146"/>
      <c r="F489" s="166"/>
      <c r="G489" s="146"/>
      <c r="H489" s="147"/>
      <c r="I489" s="43"/>
      <c r="J489" s="150"/>
      <c r="K489" s="43"/>
    </row>
    <row r="490" spans="1:11" hidden="1" x14ac:dyDescent="0.25">
      <c r="A490" s="157"/>
      <c r="B490" s="6"/>
      <c r="C490" s="6"/>
      <c r="D490" s="145"/>
      <c r="E490" s="146"/>
      <c r="F490" s="166"/>
      <c r="G490" s="146"/>
      <c r="H490" s="147"/>
      <c r="I490" s="43"/>
      <c r="J490" s="150"/>
      <c r="K490" s="43"/>
    </row>
    <row r="491" spans="1:11" hidden="1" x14ac:dyDescent="0.25">
      <c r="A491" s="157"/>
      <c r="B491" s="6"/>
      <c r="C491" s="6"/>
      <c r="D491" s="145"/>
      <c r="E491" s="146"/>
      <c r="F491" s="166"/>
      <c r="G491" s="146"/>
      <c r="H491" s="147"/>
      <c r="I491" s="43"/>
      <c r="J491" s="150"/>
      <c r="K491" s="43"/>
    </row>
    <row r="492" spans="1:11" hidden="1" x14ac:dyDescent="0.25">
      <c r="A492" s="157"/>
      <c r="B492" s="6"/>
      <c r="C492" s="6"/>
      <c r="D492" s="145"/>
      <c r="E492" s="146"/>
      <c r="F492" s="166"/>
      <c r="G492" s="146"/>
      <c r="H492" s="147"/>
      <c r="I492" s="43"/>
      <c r="J492" s="150"/>
      <c r="K492" s="43"/>
    </row>
    <row r="493" spans="1:11" hidden="1" x14ac:dyDescent="0.25">
      <c r="A493" s="157"/>
      <c r="B493" s="6"/>
      <c r="C493" s="6"/>
      <c r="D493" s="145"/>
      <c r="E493" s="146"/>
      <c r="F493" s="166"/>
      <c r="G493" s="146"/>
      <c r="H493" s="147"/>
      <c r="I493" s="43"/>
      <c r="J493" s="150"/>
      <c r="K493" s="43"/>
    </row>
    <row r="494" spans="1:11" hidden="1" x14ac:dyDescent="0.25">
      <c r="A494" s="157"/>
      <c r="B494" s="6"/>
      <c r="C494" s="6"/>
      <c r="D494" s="145"/>
      <c r="E494" s="146"/>
      <c r="F494" s="166"/>
      <c r="G494" s="146"/>
      <c r="H494" s="147"/>
      <c r="I494" s="43"/>
      <c r="J494" s="150"/>
      <c r="K494" s="43"/>
    </row>
    <row r="495" spans="1:11" hidden="1" x14ac:dyDescent="0.25">
      <c r="A495" s="157"/>
      <c r="B495" s="6"/>
      <c r="C495" s="6"/>
      <c r="D495" s="145"/>
      <c r="E495" s="146"/>
      <c r="F495" s="166"/>
      <c r="G495" s="146"/>
      <c r="H495" s="147"/>
      <c r="I495" s="43"/>
      <c r="J495" s="150"/>
      <c r="K495" s="43"/>
    </row>
    <row r="496" spans="1:11" hidden="1" x14ac:dyDescent="0.25">
      <c r="A496" s="157"/>
      <c r="B496" s="6"/>
      <c r="C496" s="6"/>
      <c r="D496" s="145"/>
      <c r="E496" s="146"/>
      <c r="F496" s="166"/>
      <c r="G496" s="146"/>
      <c r="H496" s="147"/>
      <c r="I496" s="43"/>
      <c r="J496" s="150"/>
      <c r="K496" s="43"/>
    </row>
    <row r="497" spans="1:11" hidden="1" x14ac:dyDescent="0.25">
      <c r="A497" s="157"/>
      <c r="B497" s="6"/>
      <c r="C497" s="6"/>
      <c r="D497" s="145"/>
      <c r="E497" s="146"/>
      <c r="F497" s="166"/>
      <c r="G497" s="146"/>
      <c r="H497" s="147"/>
      <c r="I497" s="43"/>
      <c r="J497" s="150"/>
      <c r="K497" s="43"/>
    </row>
    <row r="498" spans="1:11" hidden="1" x14ac:dyDescent="0.25">
      <c r="A498" s="157"/>
      <c r="B498" s="6"/>
      <c r="C498" s="6"/>
      <c r="D498" s="145"/>
      <c r="E498" s="146"/>
      <c r="F498" s="166"/>
      <c r="G498" s="146"/>
      <c r="H498" s="147"/>
      <c r="I498" s="43"/>
      <c r="J498" s="150"/>
      <c r="K498" s="43"/>
    </row>
    <row r="499" spans="1:11" hidden="1" x14ac:dyDescent="0.25">
      <c r="A499" s="157"/>
      <c r="B499" s="6"/>
      <c r="C499" s="6"/>
      <c r="D499" s="145"/>
      <c r="E499" s="146"/>
      <c r="F499" s="166"/>
      <c r="G499" s="146"/>
      <c r="H499" s="147"/>
      <c r="I499" s="43"/>
      <c r="J499" s="150"/>
      <c r="K499" s="43"/>
    </row>
    <row r="500" spans="1:11" hidden="1" x14ac:dyDescent="0.25">
      <c r="A500" s="157"/>
      <c r="B500" s="6"/>
      <c r="C500" s="6"/>
      <c r="D500" s="145"/>
      <c r="E500" s="146"/>
      <c r="F500" s="166"/>
      <c r="G500" s="146"/>
      <c r="H500" s="147"/>
      <c r="I500" s="43"/>
      <c r="J500" s="150"/>
      <c r="K500" s="43"/>
    </row>
    <row r="501" spans="1:11" hidden="1" x14ac:dyDescent="0.25">
      <c r="A501" s="157"/>
      <c r="B501" s="6"/>
      <c r="C501" s="6"/>
      <c r="D501" s="145"/>
      <c r="E501" s="146"/>
      <c r="F501" s="166"/>
      <c r="G501" s="146"/>
      <c r="H501" s="147"/>
      <c r="I501" s="43"/>
      <c r="J501" s="150"/>
      <c r="K501" s="43"/>
    </row>
    <row r="502" spans="1:11" hidden="1" x14ac:dyDescent="0.25">
      <c r="A502" s="157"/>
      <c r="B502" s="6"/>
      <c r="C502" s="6"/>
      <c r="D502" s="145"/>
      <c r="E502" s="146"/>
      <c r="F502" s="166"/>
      <c r="G502" s="146"/>
      <c r="H502" s="147"/>
      <c r="I502" s="43"/>
      <c r="J502" s="150"/>
      <c r="K502" s="43"/>
    </row>
    <row r="503" spans="1:11" hidden="1" x14ac:dyDescent="0.25">
      <c r="A503" s="157"/>
      <c r="B503" s="6"/>
      <c r="C503" s="6"/>
      <c r="D503" s="145"/>
      <c r="E503" s="146"/>
      <c r="F503" s="166"/>
      <c r="G503" s="146"/>
      <c r="H503" s="147"/>
      <c r="I503" s="43"/>
      <c r="J503" s="150"/>
      <c r="K503" s="43"/>
    </row>
    <row r="504" spans="1:11" hidden="1" x14ac:dyDescent="0.25">
      <c r="A504" s="157"/>
      <c r="B504" s="6"/>
      <c r="C504" s="6"/>
      <c r="D504" s="145"/>
      <c r="E504" s="146"/>
      <c r="F504" s="166"/>
      <c r="G504" s="146"/>
      <c r="H504" s="147"/>
      <c r="I504" s="43"/>
      <c r="J504" s="150"/>
      <c r="K504" s="43"/>
    </row>
    <row r="505" spans="1:11" hidden="1" x14ac:dyDescent="0.25">
      <c r="A505" s="157"/>
      <c r="B505" s="6"/>
      <c r="C505" s="6"/>
      <c r="D505" s="145"/>
      <c r="E505" s="146"/>
      <c r="F505" s="166"/>
      <c r="G505" s="146"/>
      <c r="H505" s="147"/>
      <c r="I505" s="43"/>
      <c r="J505" s="150"/>
      <c r="K505" s="43"/>
    </row>
    <row r="506" spans="1:11" hidden="1" x14ac:dyDescent="0.25">
      <c r="A506" s="157"/>
      <c r="B506" s="6"/>
      <c r="C506" s="6"/>
      <c r="D506" s="145"/>
      <c r="E506" s="146"/>
      <c r="F506" s="166"/>
      <c r="G506" s="146"/>
      <c r="H506" s="147"/>
      <c r="I506" s="43"/>
      <c r="J506" s="150"/>
      <c r="K506" s="43"/>
    </row>
    <row r="507" spans="1:11" hidden="1" x14ac:dyDescent="0.25">
      <c r="A507" s="157"/>
      <c r="B507" s="6"/>
      <c r="C507" s="6"/>
      <c r="D507" s="145"/>
      <c r="E507" s="146"/>
      <c r="F507" s="166"/>
      <c r="G507" s="146"/>
      <c r="H507" s="147"/>
      <c r="I507" s="43"/>
      <c r="J507" s="150"/>
      <c r="K507" s="43"/>
    </row>
    <row r="508" spans="1:11" hidden="1" x14ac:dyDescent="0.25">
      <c r="A508" s="157"/>
      <c r="B508" s="6"/>
      <c r="C508" s="6"/>
      <c r="D508" s="145"/>
      <c r="E508" s="146"/>
      <c r="F508" s="166"/>
      <c r="G508" s="146"/>
      <c r="H508" s="147"/>
      <c r="I508" s="43"/>
      <c r="J508" s="150"/>
      <c r="K508" s="43"/>
    </row>
    <row r="509" spans="1:11" hidden="1" x14ac:dyDescent="0.25">
      <c r="A509" s="157"/>
      <c r="B509" s="6"/>
      <c r="C509" s="6"/>
      <c r="D509" s="145"/>
      <c r="E509" s="146"/>
      <c r="F509" s="166"/>
      <c r="G509" s="146"/>
      <c r="H509" s="147"/>
      <c r="I509" s="43"/>
      <c r="J509" s="150"/>
      <c r="K509" s="43"/>
    </row>
    <row r="510" spans="1:11" hidden="1" x14ac:dyDescent="0.25">
      <c r="A510" s="157"/>
      <c r="B510" s="6"/>
      <c r="C510" s="6"/>
      <c r="D510" s="145"/>
      <c r="E510" s="146"/>
      <c r="F510" s="166"/>
      <c r="G510" s="146"/>
      <c r="H510" s="147"/>
      <c r="I510" s="43"/>
      <c r="J510" s="150"/>
      <c r="K510" s="43"/>
    </row>
    <row r="511" spans="1:11" hidden="1" x14ac:dyDescent="0.25">
      <c r="A511" s="157"/>
      <c r="B511" s="6"/>
      <c r="C511" s="6"/>
      <c r="D511" s="145"/>
      <c r="E511" s="146"/>
      <c r="F511" s="166"/>
      <c r="G511" s="146"/>
      <c r="H511" s="147"/>
      <c r="I511" s="43"/>
      <c r="J511" s="150"/>
      <c r="K511" s="43"/>
    </row>
    <row r="512" spans="1:11" hidden="1" x14ac:dyDescent="0.25">
      <c r="A512" s="157"/>
      <c r="B512" s="6"/>
      <c r="C512" s="6"/>
      <c r="D512" s="145"/>
      <c r="E512" s="146"/>
      <c r="F512" s="166"/>
      <c r="G512" s="146"/>
      <c r="H512" s="147"/>
      <c r="I512" s="43"/>
      <c r="J512" s="150"/>
      <c r="K512" s="43"/>
    </row>
    <row r="513" spans="1:11" hidden="1" x14ac:dyDescent="0.25">
      <c r="A513" s="157"/>
      <c r="B513" s="6"/>
      <c r="C513" s="6"/>
      <c r="D513" s="145"/>
      <c r="E513" s="146"/>
      <c r="F513" s="166"/>
      <c r="G513" s="146"/>
      <c r="H513" s="147"/>
      <c r="I513" s="43"/>
      <c r="J513" s="150"/>
      <c r="K513" s="43"/>
    </row>
    <row r="514" spans="1:11" hidden="1" x14ac:dyDescent="0.25">
      <c r="A514" s="157"/>
      <c r="B514" s="6"/>
      <c r="C514" s="6"/>
      <c r="D514" s="145"/>
      <c r="E514" s="146"/>
      <c r="F514" s="166"/>
      <c r="G514" s="146"/>
      <c r="H514" s="147"/>
      <c r="I514" s="43"/>
      <c r="J514" s="150"/>
      <c r="K514" s="43"/>
    </row>
    <row r="515" spans="1:11" hidden="1" x14ac:dyDescent="0.25">
      <c r="A515" s="157"/>
      <c r="B515" s="6"/>
      <c r="C515" s="6"/>
      <c r="D515" s="145"/>
      <c r="E515" s="146"/>
      <c r="F515" s="166"/>
      <c r="G515" s="146"/>
      <c r="H515" s="147"/>
      <c r="I515" s="43"/>
      <c r="J515" s="150"/>
      <c r="K515" s="43"/>
    </row>
    <row r="516" spans="1:11" hidden="1" x14ac:dyDescent="0.25">
      <c r="A516" s="157"/>
      <c r="B516" s="6"/>
      <c r="C516" s="6"/>
      <c r="D516" s="145"/>
      <c r="E516" s="146"/>
      <c r="F516" s="166"/>
      <c r="G516" s="146"/>
      <c r="H516" s="147"/>
      <c r="I516" s="43"/>
      <c r="J516" s="150"/>
      <c r="K516" s="43"/>
    </row>
    <row r="517" spans="1:11" hidden="1" x14ac:dyDescent="0.25">
      <c r="A517" s="157"/>
      <c r="B517" s="6"/>
      <c r="C517" s="6"/>
      <c r="D517" s="145"/>
      <c r="E517" s="146"/>
      <c r="F517" s="166"/>
      <c r="G517" s="146"/>
      <c r="H517" s="147"/>
      <c r="I517" s="43"/>
      <c r="J517" s="150"/>
      <c r="K517" s="43"/>
    </row>
    <row r="518" spans="1:11" hidden="1" x14ac:dyDescent="0.25">
      <c r="A518" s="157"/>
      <c r="B518" s="6"/>
      <c r="C518" s="6"/>
      <c r="D518" s="145"/>
      <c r="E518" s="146"/>
      <c r="F518" s="166"/>
      <c r="G518" s="146"/>
      <c r="H518" s="147"/>
      <c r="I518" s="43"/>
      <c r="J518" s="150"/>
      <c r="K518" s="43"/>
    </row>
    <row r="519" spans="1:11" ht="16.5" x14ac:dyDescent="0.25">
      <c r="A519" s="157"/>
      <c r="B519" s="380" t="s">
        <v>842</v>
      </c>
      <c r="C519" s="381"/>
      <c r="D519" s="381"/>
      <c r="E519" s="381"/>
      <c r="F519" s="381"/>
      <c r="G519" s="381"/>
      <c r="H519" s="381"/>
      <c r="I519" s="381"/>
      <c r="J519" s="381"/>
      <c r="K519" s="382"/>
    </row>
    <row r="520" spans="1:11" ht="22.5" customHeight="1" x14ac:dyDescent="0.25">
      <c r="A520" s="186" t="s">
        <v>171</v>
      </c>
      <c r="B520" s="187" t="s">
        <v>407</v>
      </c>
      <c r="C520" s="186" t="s">
        <v>408</v>
      </c>
      <c r="D520" s="186">
        <f>SUM(D522:D538)</f>
        <v>82.640000000000015</v>
      </c>
      <c r="E520" s="188"/>
      <c r="F520" s="189">
        <f>SUM(F522:F538)</f>
        <v>263.15100000000001</v>
      </c>
      <c r="G520" s="188"/>
      <c r="H520" s="188"/>
      <c r="I520" s="188"/>
      <c r="J520" s="190"/>
      <c r="K520" s="190"/>
    </row>
    <row r="521" spans="1:11" ht="16.5" x14ac:dyDescent="0.25">
      <c r="A521" s="186" t="s">
        <v>249</v>
      </c>
      <c r="B521" s="187" t="s">
        <v>248</v>
      </c>
      <c r="C521" s="188"/>
      <c r="D521" s="188"/>
      <c r="E521" s="188"/>
      <c r="F521" s="188"/>
      <c r="G521" s="188"/>
      <c r="H521" s="188"/>
      <c r="I521" s="188"/>
      <c r="J521" s="190"/>
      <c r="K521" s="190"/>
    </row>
    <row r="522" spans="1:11" ht="16.5" x14ac:dyDescent="0.25">
      <c r="A522" s="191">
        <v>1</v>
      </c>
      <c r="B522" s="192" t="s">
        <v>409</v>
      </c>
      <c r="C522" s="191" t="s">
        <v>410</v>
      </c>
      <c r="D522" s="191">
        <v>1.76</v>
      </c>
      <c r="E522" s="193">
        <v>32</v>
      </c>
      <c r="F522" s="194">
        <v>15.94</v>
      </c>
      <c r="G522" s="191">
        <v>75.900000000000006</v>
      </c>
      <c r="H522" s="191">
        <v>0</v>
      </c>
      <c r="I522" s="191">
        <v>0</v>
      </c>
      <c r="J522" s="195"/>
      <c r="K522" s="196" t="s">
        <v>294</v>
      </c>
    </row>
    <row r="523" spans="1:11" ht="16.5" x14ac:dyDescent="0.25">
      <c r="A523" s="191">
        <v>2</v>
      </c>
      <c r="B523" s="192" t="s">
        <v>411</v>
      </c>
      <c r="C523" s="191" t="s">
        <v>412</v>
      </c>
      <c r="D523" s="191">
        <v>6.21</v>
      </c>
      <c r="E523" s="193">
        <v>112.91</v>
      </c>
      <c r="F523" s="197">
        <v>14.157999999999999</v>
      </c>
      <c r="G523" s="191">
        <v>67.42</v>
      </c>
      <c r="H523" s="191">
        <v>0</v>
      </c>
      <c r="I523" s="191">
        <v>0</v>
      </c>
      <c r="J523" s="195"/>
      <c r="K523" s="196" t="s">
        <v>294</v>
      </c>
    </row>
    <row r="524" spans="1:11" ht="16.5" x14ac:dyDescent="0.25">
      <c r="A524" s="191">
        <v>3</v>
      </c>
      <c r="B524" s="192" t="s">
        <v>413</v>
      </c>
      <c r="C524" s="191" t="s">
        <v>414</v>
      </c>
      <c r="D524" s="191">
        <v>1.73</v>
      </c>
      <c r="E524" s="193">
        <v>31.45</v>
      </c>
      <c r="F524" s="197">
        <v>31.742000000000001</v>
      </c>
      <c r="G524" s="191">
        <v>151.15</v>
      </c>
      <c r="H524" s="191">
        <v>0</v>
      </c>
      <c r="I524" s="191">
        <v>0</v>
      </c>
      <c r="J524" s="195"/>
      <c r="K524" s="196" t="s">
        <v>294</v>
      </c>
    </row>
    <row r="525" spans="1:11" ht="16.5" x14ac:dyDescent="0.25">
      <c r="A525" s="191">
        <v>4</v>
      </c>
      <c r="B525" s="192" t="s">
        <v>415</v>
      </c>
      <c r="C525" s="191" t="s">
        <v>416</v>
      </c>
      <c r="D525" s="191">
        <v>2.0699999999999998</v>
      </c>
      <c r="E525" s="193">
        <v>37.64</v>
      </c>
      <c r="F525" s="194">
        <v>13.27</v>
      </c>
      <c r="G525" s="191">
        <v>63.19</v>
      </c>
      <c r="H525" s="191">
        <v>0</v>
      </c>
      <c r="I525" s="191">
        <v>0</v>
      </c>
      <c r="J525" s="195"/>
      <c r="K525" s="196" t="s">
        <v>294</v>
      </c>
    </row>
    <row r="526" spans="1:11" ht="16.5" x14ac:dyDescent="0.25">
      <c r="A526" s="191">
        <v>5</v>
      </c>
      <c r="B526" s="192" t="s">
        <v>417</v>
      </c>
      <c r="C526" s="191" t="s">
        <v>418</v>
      </c>
      <c r="D526" s="191">
        <v>4.68</v>
      </c>
      <c r="E526" s="193">
        <v>85.09</v>
      </c>
      <c r="F526" s="197">
        <v>19.338000000000001</v>
      </c>
      <c r="G526" s="191">
        <v>92.09</v>
      </c>
      <c r="H526" s="191">
        <v>0</v>
      </c>
      <c r="I526" s="191">
        <v>0</v>
      </c>
      <c r="J526" s="195"/>
      <c r="K526" s="196" t="s">
        <v>294</v>
      </c>
    </row>
    <row r="527" spans="1:11" ht="16.5" x14ac:dyDescent="0.25">
      <c r="A527" s="191">
        <v>6</v>
      </c>
      <c r="B527" s="192" t="s">
        <v>419</v>
      </c>
      <c r="C527" s="191" t="s">
        <v>420</v>
      </c>
      <c r="D527" s="191">
        <v>7.91</v>
      </c>
      <c r="E527" s="193">
        <v>143.82</v>
      </c>
      <c r="F527" s="198">
        <v>35.683</v>
      </c>
      <c r="G527" s="191">
        <v>169.92</v>
      </c>
      <c r="H527" s="191">
        <v>0</v>
      </c>
      <c r="I527" s="191">
        <v>0</v>
      </c>
      <c r="J527" s="199"/>
      <c r="K527" s="200"/>
    </row>
    <row r="528" spans="1:11" ht="16.5" x14ac:dyDescent="0.25">
      <c r="A528" s="191">
        <v>7</v>
      </c>
      <c r="B528" s="201" t="s">
        <v>421</v>
      </c>
      <c r="C528" s="191" t="s">
        <v>422</v>
      </c>
      <c r="D528" s="191">
        <v>6.61</v>
      </c>
      <c r="E528" s="193">
        <v>120.18</v>
      </c>
      <c r="F528" s="198">
        <v>26.832000000000001</v>
      </c>
      <c r="G528" s="191">
        <v>127.77</v>
      </c>
      <c r="H528" s="191">
        <v>0</v>
      </c>
      <c r="I528" s="191">
        <v>0</v>
      </c>
      <c r="J528" s="199"/>
      <c r="K528" s="200"/>
    </row>
    <row r="529" spans="1:11" ht="16.5" x14ac:dyDescent="0.25">
      <c r="A529" s="191">
        <v>8</v>
      </c>
      <c r="B529" s="192" t="s">
        <v>423</v>
      </c>
      <c r="C529" s="191" t="s">
        <v>424</v>
      </c>
      <c r="D529" s="191">
        <v>11.92</v>
      </c>
      <c r="E529" s="193">
        <v>216.73</v>
      </c>
      <c r="F529" s="198">
        <v>16.678999999999998</v>
      </c>
      <c r="G529" s="191">
        <v>79.42</v>
      </c>
      <c r="H529" s="191">
        <v>0</v>
      </c>
      <c r="I529" s="191">
        <v>0</v>
      </c>
      <c r="J529" s="199"/>
      <c r="K529" s="200" t="s">
        <v>294</v>
      </c>
    </row>
    <row r="530" spans="1:11" ht="16.5" x14ac:dyDescent="0.25">
      <c r="A530" s="191">
        <v>9</v>
      </c>
      <c r="B530" s="201" t="s">
        <v>425</v>
      </c>
      <c r="C530" s="191" t="s">
        <v>426</v>
      </c>
      <c r="D530" s="191">
        <v>5.21</v>
      </c>
      <c r="E530" s="193">
        <v>94.73</v>
      </c>
      <c r="F530" s="198">
        <v>9.0169999999999995</v>
      </c>
      <c r="G530" s="191">
        <v>42.94</v>
      </c>
      <c r="H530" s="191">
        <v>0</v>
      </c>
      <c r="I530" s="191">
        <v>0</v>
      </c>
      <c r="J530" s="199"/>
      <c r="K530" s="200" t="s">
        <v>294</v>
      </c>
    </row>
    <row r="531" spans="1:11" ht="16.5" x14ac:dyDescent="0.25">
      <c r="A531" s="191">
        <v>10</v>
      </c>
      <c r="B531" s="201" t="s">
        <v>427</v>
      </c>
      <c r="C531" s="191" t="s">
        <v>428</v>
      </c>
      <c r="D531" s="191">
        <v>7.44</v>
      </c>
      <c r="E531" s="193">
        <v>135.27000000000001</v>
      </c>
      <c r="F531" s="198">
        <v>13.613</v>
      </c>
      <c r="G531" s="191">
        <v>64.819999999999993</v>
      </c>
      <c r="H531" s="191">
        <v>0</v>
      </c>
      <c r="I531" s="191">
        <v>0</v>
      </c>
      <c r="J531" s="199"/>
      <c r="K531" s="200" t="s">
        <v>294</v>
      </c>
    </row>
    <row r="532" spans="1:11" ht="16.5" x14ac:dyDescent="0.25">
      <c r="A532" s="191">
        <v>11</v>
      </c>
      <c r="B532" s="192" t="s">
        <v>429</v>
      </c>
      <c r="C532" s="191" t="s">
        <v>430</v>
      </c>
      <c r="D532" s="191">
        <v>3.77</v>
      </c>
      <c r="E532" s="193">
        <v>68.55</v>
      </c>
      <c r="F532" s="202">
        <v>10.16</v>
      </c>
      <c r="G532" s="191">
        <v>48.38</v>
      </c>
      <c r="H532" s="191">
        <v>0</v>
      </c>
      <c r="I532" s="191">
        <v>0</v>
      </c>
      <c r="J532" s="199"/>
      <c r="K532" s="200" t="s">
        <v>294</v>
      </c>
    </row>
    <row r="533" spans="1:11" ht="16.5" x14ac:dyDescent="0.25">
      <c r="A533" s="191">
        <v>12</v>
      </c>
      <c r="B533" s="192" t="s">
        <v>431</v>
      </c>
      <c r="C533" s="191" t="s">
        <v>432</v>
      </c>
      <c r="D533" s="191">
        <v>8.92</v>
      </c>
      <c r="E533" s="193">
        <v>162.18</v>
      </c>
      <c r="F533" s="198">
        <v>13.948</v>
      </c>
      <c r="G533" s="191">
        <v>66.42</v>
      </c>
      <c r="H533" s="191">
        <v>0</v>
      </c>
      <c r="I533" s="191">
        <v>0</v>
      </c>
      <c r="J533" s="199"/>
      <c r="K533" s="200" t="s">
        <v>294</v>
      </c>
    </row>
    <row r="534" spans="1:11" ht="16.5" x14ac:dyDescent="0.25">
      <c r="A534" s="191">
        <v>13</v>
      </c>
      <c r="B534" s="192" t="s">
        <v>433</v>
      </c>
      <c r="C534" s="191" t="s">
        <v>434</v>
      </c>
      <c r="D534" s="191">
        <v>5.49</v>
      </c>
      <c r="E534" s="193">
        <v>99.82</v>
      </c>
      <c r="F534" s="198">
        <v>12.234</v>
      </c>
      <c r="G534" s="191">
        <v>58.26</v>
      </c>
      <c r="H534" s="191">
        <v>0</v>
      </c>
      <c r="I534" s="191">
        <v>0</v>
      </c>
      <c r="J534" s="199"/>
      <c r="K534" s="200" t="s">
        <v>294</v>
      </c>
    </row>
    <row r="535" spans="1:11" ht="16.5" x14ac:dyDescent="0.25">
      <c r="A535" s="191">
        <v>14</v>
      </c>
      <c r="B535" s="201" t="s">
        <v>435</v>
      </c>
      <c r="C535" s="191" t="s">
        <v>436</v>
      </c>
      <c r="D535" s="191">
        <v>0.92</v>
      </c>
      <c r="E535" s="193">
        <v>16.73</v>
      </c>
      <c r="F535" s="198">
        <v>9.0489999999999995</v>
      </c>
      <c r="G535" s="191">
        <v>43.09</v>
      </c>
      <c r="H535" s="191">
        <v>0</v>
      </c>
      <c r="I535" s="191">
        <v>0</v>
      </c>
      <c r="J535" s="199"/>
      <c r="K535" s="200" t="s">
        <v>294</v>
      </c>
    </row>
    <row r="536" spans="1:11" ht="16.5" x14ac:dyDescent="0.25">
      <c r="A536" s="191">
        <v>15</v>
      </c>
      <c r="B536" s="192" t="s">
        <v>437</v>
      </c>
      <c r="C536" s="191" t="s">
        <v>438</v>
      </c>
      <c r="D536" s="191">
        <v>1.1200000000000001</v>
      </c>
      <c r="E536" s="193">
        <v>20.36</v>
      </c>
      <c r="F536" s="198">
        <v>10.355</v>
      </c>
      <c r="G536" s="191">
        <v>49.31</v>
      </c>
      <c r="H536" s="191">
        <v>0</v>
      </c>
      <c r="I536" s="191">
        <v>0</v>
      </c>
      <c r="J536" s="199"/>
      <c r="K536" s="200" t="s">
        <v>294</v>
      </c>
    </row>
    <row r="537" spans="1:11" ht="16.5" x14ac:dyDescent="0.25">
      <c r="A537" s="191">
        <v>16</v>
      </c>
      <c r="B537" s="192" t="s">
        <v>439</v>
      </c>
      <c r="C537" s="191" t="s">
        <v>440</v>
      </c>
      <c r="D537" s="191">
        <v>4.54</v>
      </c>
      <c r="E537" s="193">
        <v>82.55</v>
      </c>
      <c r="F537" s="198">
        <v>6.3330000000000002</v>
      </c>
      <c r="G537" s="191">
        <v>30.16</v>
      </c>
      <c r="H537" s="191">
        <v>0</v>
      </c>
      <c r="I537" s="191">
        <v>0</v>
      </c>
      <c r="J537" s="199"/>
      <c r="K537" s="200" t="s">
        <v>294</v>
      </c>
    </row>
    <row r="538" spans="1:11" ht="16.5" x14ac:dyDescent="0.25">
      <c r="A538" s="191">
        <v>17</v>
      </c>
      <c r="B538" s="192" t="s">
        <v>441</v>
      </c>
      <c r="C538" s="191" t="s">
        <v>442</v>
      </c>
      <c r="D538" s="191">
        <v>2.34</v>
      </c>
      <c r="E538" s="193">
        <v>42.55</v>
      </c>
      <c r="F538" s="202">
        <v>4.8</v>
      </c>
      <c r="G538" s="191">
        <v>22.86</v>
      </c>
      <c r="H538" s="191">
        <v>0</v>
      </c>
      <c r="I538" s="191">
        <v>0</v>
      </c>
      <c r="J538" s="199"/>
      <c r="K538" s="200" t="s">
        <v>294</v>
      </c>
    </row>
    <row r="539" spans="1:11" ht="16.5" x14ac:dyDescent="0.25">
      <c r="A539" s="186" t="s">
        <v>172</v>
      </c>
      <c r="B539" s="187" t="s">
        <v>443</v>
      </c>
      <c r="C539" s="186" t="s">
        <v>444</v>
      </c>
      <c r="D539" s="186">
        <f>SUM(D541:D552)</f>
        <v>61.09</v>
      </c>
      <c r="E539" s="193"/>
      <c r="F539" s="203">
        <v>190.85599999999999</v>
      </c>
      <c r="G539" s="191"/>
      <c r="H539" s="191">
        <v>0</v>
      </c>
      <c r="I539" s="191">
        <v>0</v>
      </c>
      <c r="J539" s="199"/>
      <c r="K539" s="204"/>
    </row>
    <row r="540" spans="1:11" ht="16.5" x14ac:dyDescent="0.25">
      <c r="A540" s="186" t="s">
        <v>249</v>
      </c>
      <c r="B540" s="187" t="s">
        <v>248</v>
      </c>
      <c r="C540" s="191"/>
      <c r="D540" s="191"/>
      <c r="E540" s="193"/>
      <c r="F540" s="205"/>
      <c r="G540" s="191"/>
      <c r="H540" s="191">
        <v>0</v>
      </c>
      <c r="I540" s="191">
        <v>0</v>
      </c>
      <c r="J540" s="199"/>
      <c r="K540" s="204"/>
    </row>
    <row r="541" spans="1:11" ht="16.5" x14ac:dyDescent="0.25">
      <c r="A541" s="191">
        <v>1</v>
      </c>
      <c r="B541" s="192" t="s">
        <v>445</v>
      </c>
      <c r="C541" s="191" t="s">
        <v>446</v>
      </c>
      <c r="D541" s="191">
        <v>1.47</v>
      </c>
      <c r="E541" s="193">
        <v>26.73</v>
      </c>
      <c r="F541" s="198">
        <v>10.884</v>
      </c>
      <c r="G541" s="191">
        <v>51.83</v>
      </c>
      <c r="H541" s="191">
        <v>0</v>
      </c>
      <c r="I541" s="191">
        <v>0</v>
      </c>
      <c r="J541" s="199"/>
      <c r="K541" s="200" t="s">
        <v>294</v>
      </c>
    </row>
    <row r="542" spans="1:11" ht="16.5" x14ac:dyDescent="0.25">
      <c r="A542" s="191">
        <v>2</v>
      </c>
      <c r="B542" s="192" t="s">
        <v>447</v>
      </c>
      <c r="C542" s="191" t="s">
        <v>448</v>
      </c>
      <c r="D542" s="191">
        <v>8.4499999999999993</v>
      </c>
      <c r="E542" s="193">
        <v>153.63999999999999</v>
      </c>
      <c r="F542" s="198">
        <v>14.592000000000001</v>
      </c>
      <c r="G542" s="191">
        <v>69.489999999999995</v>
      </c>
      <c r="H542" s="191">
        <v>0</v>
      </c>
      <c r="I542" s="191">
        <v>0</v>
      </c>
      <c r="J542" s="199"/>
      <c r="K542" s="200" t="s">
        <v>294</v>
      </c>
    </row>
    <row r="543" spans="1:11" ht="16.5" x14ac:dyDescent="0.25">
      <c r="A543" s="191">
        <v>3</v>
      </c>
      <c r="B543" s="192" t="s">
        <v>449</v>
      </c>
      <c r="C543" s="191" t="s">
        <v>450</v>
      </c>
      <c r="D543" s="191">
        <v>5.59</v>
      </c>
      <c r="E543" s="193">
        <v>101.64</v>
      </c>
      <c r="F543" s="198">
        <v>19.887</v>
      </c>
      <c r="G543" s="191">
        <v>94.7</v>
      </c>
      <c r="H543" s="191">
        <v>0</v>
      </c>
      <c r="I543" s="191">
        <v>0</v>
      </c>
      <c r="J543" s="199"/>
      <c r="K543" s="200" t="s">
        <v>294</v>
      </c>
    </row>
    <row r="544" spans="1:11" ht="16.5" x14ac:dyDescent="0.25">
      <c r="A544" s="191">
        <v>4</v>
      </c>
      <c r="B544" s="192" t="s">
        <v>451</v>
      </c>
      <c r="C544" s="191" t="s">
        <v>452</v>
      </c>
      <c r="D544" s="191">
        <v>5.66</v>
      </c>
      <c r="E544" s="193">
        <v>102.91</v>
      </c>
      <c r="F544" s="202">
        <v>13.97</v>
      </c>
      <c r="G544" s="191">
        <v>66.52</v>
      </c>
      <c r="H544" s="191">
        <v>0</v>
      </c>
      <c r="I544" s="191">
        <v>0</v>
      </c>
      <c r="J544" s="199"/>
      <c r="K544" s="200" t="s">
        <v>294</v>
      </c>
    </row>
    <row r="545" spans="1:11" ht="16.5" x14ac:dyDescent="0.25">
      <c r="A545" s="191">
        <v>5</v>
      </c>
      <c r="B545" s="192" t="s">
        <v>453</v>
      </c>
      <c r="C545" s="191" t="s">
        <v>454</v>
      </c>
      <c r="D545" s="191">
        <v>3.48</v>
      </c>
      <c r="E545" s="193">
        <v>63.27</v>
      </c>
      <c r="F545" s="202">
        <v>12.83</v>
      </c>
      <c r="G545" s="191">
        <v>61.1</v>
      </c>
      <c r="H545" s="191">
        <v>0</v>
      </c>
      <c r="I545" s="191">
        <v>0</v>
      </c>
      <c r="J545" s="199"/>
      <c r="K545" s="200" t="s">
        <v>294</v>
      </c>
    </row>
    <row r="546" spans="1:11" ht="16.5" x14ac:dyDescent="0.25">
      <c r="A546" s="191">
        <v>6</v>
      </c>
      <c r="B546" s="192" t="s">
        <v>455</v>
      </c>
      <c r="C546" s="191" t="s">
        <v>456</v>
      </c>
      <c r="D546" s="191">
        <v>3.54</v>
      </c>
      <c r="E546" s="193">
        <v>64.36</v>
      </c>
      <c r="F546" s="198">
        <v>18.867999999999999</v>
      </c>
      <c r="G546" s="191">
        <v>89.85</v>
      </c>
      <c r="H546" s="191">
        <v>0</v>
      </c>
      <c r="I546" s="191">
        <v>0</v>
      </c>
      <c r="J546" s="199"/>
      <c r="K546" s="200" t="s">
        <v>294</v>
      </c>
    </row>
    <row r="547" spans="1:11" ht="16.5" x14ac:dyDescent="0.25">
      <c r="A547" s="191">
        <v>7</v>
      </c>
      <c r="B547" s="192" t="s">
        <v>457</v>
      </c>
      <c r="C547" s="191" t="s">
        <v>458</v>
      </c>
      <c r="D547" s="191">
        <v>2.37</v>
      </c>
      <c r="E547" s="193">
        <v>43.09</v>
      </c>
      <c r="F547" s="198">
        <v>7.1550000000000002</v>
      </c>
      <c r="G547" s="191">
        <v>34.07</v>
      </c>
      <c r="H547" s="191">
        <v>0</v>
      </c>
      <c r="I547" s="191">
        <v>0</v>
      </c>
      <c r="J547" s="199"/>
      <c r="K547" s="200" t="s">
        <v>294</v>
      </c>
    </row>
    <row r="548" spans="1:11" ht="16.5" x14ac:dyDescent="0.25">
      <c r="A548" s="191">
        <v>8</v>
      </c>
      <c r="B548" s="192" t="s">
        <v>459</v>
      </c>
      <c r="C548" s="191" t="s">
        <v>460</v>
      </c>
      <c r="D548" s="191">
        <v>6.73</v>
      </c>
      <c r="E548" s="193">
        <v>122.36</v>
      </c>
      <c r="F548" s="202">
        <v>20</v>
      </c>
      <c r="G548" s="191">
        <v>95.24</v>
      </c>
      <c r="H548" s="191">
        <v>0</v>
      </c>
      <c r="I548" s="191">
        <v>0</v>
      </c>
      <c r="J548" s="199"/>
      <c r="K548" s="200" t="s">
        <v>294</v>
      </c>
    </row>
    <row r="549" spans="1:11" ht="16.5" x14ac:dyDescent="0.25">
      <c r="A549" s="191">
        <v>9</v>
      </c>
      <c r="B549" s="192" t="s">
        <v>461</v>
      </c>
      <c r="C549" s="191" t="s">
        <v>462</v>
      </c>
      <c r="D549" s="191">
        <v>4.96</v>
      </c>
      <c r="E549" s="193">
        <v>90.18</v>
      </c>
      <c r="F549" s="198">
        <v>17.856999999999999</v>
      </c>
      <c r="G549" s="191">
        <v>85.03</v>
      </c>
      <c r="H549" s="191">
        <v>0</v>
      </c>
      <c r="I549" s="191">
        <v>0</v>
      </c>
      <c r="J549" s="199"/>
      <c r="K549" s="200" t="s">
        <v>294</v>
      </c>
    </row>
    <row r="550" spans="1:11" ht="16.5" x14ac:dyDescent="0.25">
      <c r="A550" s="191">
        <v>10</v>
      </c>
      <c r="B550" s="192" t="s">
        <v>463</v>
      </c>
      <c r="C550" s="191" t="s">
        <v>464</v>
      </c>
      <c r="D550" s="191">
        <v>4.59</v>
      </c>
      <c r="E550" s="193">
        <v>83.45</v>
      </c>
      <c r="F550" s="198">
        <v>16.338000000000001</v>
      </c>
      <c r="G550" s="191">
        <v>77.8</v>
      </c>
      <c r="H550" s="191">
        <v>0</v>
      </c>
      <c r="I550" s="191">
        <v>0</v>
      </c>
      <c r="J550" s="199"/>
      <c r="K550" s="200" t="s">
        <v>294</v>
      </c>
    </row>
    <row r="551" spans="1:11" ht="16.5" x14ac:dyDescent="0.25">
      <c r="A551" s="191">
        <v>11</v>
      </c>
      <c r="B551" s="192" t="s">
        <v>465</v>
      </c>
      <c r="C551" s="191" t="s">
        <v>466</v>
      </c>
      <c r="D551" s="191">
        <v>8.27</v>
      </c>
      <c r="E551" s="193">
        <v>150.36000000000001</v>
      </c>
      <c r="F551" s="198">
        <v>22.428999999999998</v>
      </c>
      <c r="G551" s="191">
        <v>106.8</v>
      </c>
      <c r="H551" s="191">
        <v>0</v>
      </c>
      <c r="I551" s="191">
        <v>0</v>
      </c>
      <c r="J551" s="199"/>
      <c r="K551" s="200"/>
    </row>
    <row r="552" spans="1:11" ht="16.5" x14ac:dyDescent="0.25">
      <c r="A552" s="191">
        <v>12</v>
      </c>
      <c r="B552" s="192" t="s">
        <v>467</v>
      </c>
      <c r="C552" s="191" t="s">
        <v>468</v>
      </c>
      <c r="D552" s="191">
        <v>5.98</v>
      </c>
      <c r="E552" s="193">
        <v>108.73</v>
      </c>
      <c r="F552" s="198">
        <v>16.045999999999999</v>
      </c>
      <c r="G552" s="191">
        <v>76.41</v>
      </c>
      <c r="H552" s="191">
        <v>0</v>
      </c>
      <c r="I552" s="191">
        <v>0</v>
      </c>
      <c r="J552" s="199"/>
      <c r="K552" s="200" t="s">
        <v>294</v>
      </c>
    </row>
    <row r="553" spans="1:11" ht="23.25" customHeight="1" x14ac:dyDescent="0.25">
      <c r="A553" s="186" t="s">
        <v>173</v>
      </c>
      <c r="B553" s="206" t="s">
        <v>469</v>
      </c>
      <c r="C553" s="186" t="s">
        <v>470</v>
      </c>
      <c r="D553" s="186">
        <f>SUM(D555:D573)</f>
        <v>117.82999999999998</v>
      </c>
      <c r="E553" s="193"/>
      <c r="F553" s="203">
        <v>204.93600000000001</v>
      </c>
      <c r="G553" s="191"/>
      <c r="H553" s="191">
        <v>0</v>
      </c>
      <c r="I553" s="191">
        <v>0</v>
      </c>
      <c r="J553" s="199"/>
      <c r="K553" s="204"/>
    </row>
    <row r="554" spans="1:11" ht="16.5" x14ac:dyDescent="0.25">
      <c r="A554" s="186" t="s">
        <v>249</v>
      </c>
      <c r="B554" s="206" t="s">
        <v>247</v>
      </c>
      <c r="C554" s="191"/>
      <c r="D554" s="191"/>
      <c r="E554" s="193"/>
      <c r="F554" s="205"/>
      <c r="G554" s="191"/>
      <c r="H554" s="191">
        <v>0</v>
      </c>
      <c r="I554" s="191">
        <v>0</v>
      </c>
      <c r="J554" s="199"/>
      <c r="K554" s="204"/>
    </row>
    <row r="555" spans="1:11" ht="16.5" x14ac:dyDescent="0.25">
      <c r="A555" s="191">
        <v>1</v>
      </c>
      <c r="B555" s="201" t="s">
        <v>471</v>
      </c>
      <c r="C555" s="191" t="s">
        <v>472</v>
      </c>
      <c r="D555" s="191">
        <v>6.03</v>
      </c>
      <c r="E555" s="193">
        <v>28.71</v>
      </c>
      <c r="F555" s="197">
        <v>16.047000000000001</v>
      </c>
      <c r="G555" s="193">
        <v>100.29</v>
      </c>
      <c r="H555" s="191">
        <v>0</v>
      </c>
      <c r="I555" s="191">
        <v>0</v>
      </c>
      <c r="J555" s="207"/>
      <c r="K555" s="196" t="s">
        <v>294</v>
      </c>
    </row>
    <row r="556" spans="1:11" ht="16.5" x14ac:dyDescent="0.25">
      <c r="A556" s="191">
        <v>2</v>
      </c>
      <c r="B556" s="201" t="s">
        <v>473</v>
      </c>
      <c r="C556" s="191" t="s">
        <v>474</v>
      </c>
      <c r="D556" s="191">
        <v>9.6199999999999992</v>
      </c>
      <c r="E556" s="193">
        <v>45.81</v>
      </c>
      <c r="F556" s="197">
        <v>14.507999999999999</v>
      </c>
      <c r="G556" s="193">
        <v>90.68</v>
      </c>
      <c r="H556" s="191">
        <v>0</v>
      </c>
      <c r="I556" s="191">
        <v>0</v>
      </c>
      <c r="J556" s="207"/>
      <c r="K556" s="196" t="s">
        <v>294</v>
      </c>
    </row>
    <row r="557" spans="1:11" ht="16.5" x14ac:dyDescent="0.25">
      <c r="A557" s="191">
        <v>3</v>
      </c>
      <c r="B557" s="201" t="s">
        <v>475</v>
      </c>
      <c r="C557" s="191" t="s">
        <v>476</v>
      </c>
      <c r="D557" s="191">
        <v>8.69</v>
      </c>
      <c r="E557" s="193">
        <v>41.38</v>
      </c>
      <c r="F557" s="197">
        <v>14.074</v>
      </c>
      <c r="G557" s="193">
        <v>87.96</v>
      </c>
      <c r="H557" s="191">
        <v>0</v>
      </c>
      <c r="I557" s="191">
        <v>0</v>
      </c>
      <c r="J557" s="207"/>
      <c r="K557" s="196" t="s">
        <v>294</v>
      </c>
    </row>
    <row r="558" spans="1:11" ht="16.5" x14ac:dyDescent="0.25">
      <c r="A558" s="191">
        <v>4</v>
      </c>
      <c r="B558" s="201" t="s">
        <v>477</v>
      </c>
      <c r="C558" s="191" t="s">
        <v>478</v>
      </c>
      <c r="D558" s="191">
        <v>8.5500000000000007</v>
      </c>
      <c r="E558" s="193">
        <v>40.71</v>
      </c>
      <c r="F558" s="197">
        <v>10.407</v>
      </c>
      <c r="G558" s="193">
        <v>65.040000000000006</v>
      </c>
      <c r="H558" s="191">
        <v>0</v>
      </c>
      <c r="I558" s="191">
        <v>0</v>
      </c>
      <c r="J558" s="207"/>
      <c r="K558" s="196" t="s">
        <v>294</v>
      </c>
    </row>
    <row r="559" spans="1:11" ht="16.5" x14ac:dyDescent="0.25">
      <c r="A559" s="191">
        <v>5</v>
      </c>
      <c r="B559" s="201" t="s">
        <v>479</v>
      </c>
      <c r="C559" s="191" t="s">
        <v>480</v>
      </c>
      <c r="D559" s="191">
        <v>7.56</v>
      </c>
      <c r="E559" s="193">
        <v>36</v>
      </c>
      <c r="F559" s="197">
        <v>10.974</v>
      </c>
      <c r="G559" s="193">
        <v>68.59</v>
      </c>
      <c r="H559" s="191">
        <v>0</v>
      </c>
      <c r="I559" s="191">
        <v>0</v>
      </c>
      <c r="J559" s="207"/>
      <c r="K559" s="196" t="s">
        <v>294</v>
      </c>
    </row>
    <row r="560" spans="1:11" ht="16.5" x14ac:dyDescent="0.25">
      <c r="A560" s="191">
        <v>6</v>
      </c>
      <c r="B560" s="201" t="s">
        <v>481</v>
      </c>
      <c r="C560" s="191" t="s">
        <v>482</v>
      </c>
      <c r="D560" s="191">
        <v>6.23</v>
      </c>
      <c r="E560" s="193">
        <v>29.67</v>
      </c>
      <c r="F560" s="197">
        <v>9.4529999999999994</v>
      </c>
      <c r="G560" s="193">
        <v>59.08</v>
      </c>
      <c r="H560" s="191">
        <v>0</v>
      </c>
      <c r="I560" s="191">
        <v>0</v>
      </c>
      <c r="J560" s="207"/>
      <c r="K560" s="196" t="s">
        <v>294</v>
      </c>
    </row>
    <row r="561" spans="1:11" ht="16.5" x14ac:dyDescent="0.25">
      <c r="A561" s="191">
        <v>7</v>
      </c>
      <c r="B561" s="201" t="s">
        <v>483</v>
      </c>
      <c r="C561" s="191" t="s">
        <v>484</v>
      </c>
      <c r="D561" s="191">
        <v>5.51</v>
      </c>
      <c r="E561" s="193">
        <v>26.24</v>
      </c>
      <c r="F561" s="197">
        <v>12.465999999999999</v>
      </c>
      <c r="G561" s="193">
        <v>77.91</v>
      </c>
      <c r="H561" s="191">
        <v>0</v>
      </c>
      <c r="I561" s="191">
        <v>0</v>
      </c>
      <c r="J561" s="207"/>
      <c r="K561" s="196" t="s">
        <v>294</v>
      </c>
    </row>
    <row r="562" spans="1:11" ht="16.5" x14ac:dyDescent="0.25">
      <c r="A562" s="191">
        <v>8</v>
      </c>
      <c r="B562" s="201" t="s">
        <v>485</v>
      </c>
      <c r="C562" s="191" t="s">
        <v>486</v>
      </c>
      <c r="D562" s="191">
        <v>3.16</v>
      </c>
      <c r="E562" s="193">
        <v>15.05</v>
      </c>
      <c r="F562" s="197">
        <v>4.9740000000000002</v>
      </c>
      <c r="G562" s="193">
        <v>31.09</v>
      </c>
      <c r="H562" s="191">
        <v>0</v>
      </c>
      <c r="I562" s="191">
        <v>0</v>
      </c>
      <c r="J562" s="207"/>
      <c r="K562" s="196" t="s">
        <v>294</v>
      </c>
    </row>
    <row r="563" spans="1:11" ht="16.5" x14ac:dyDescent="0.25">
      <c r="A563" s="186" t="s">
        <v>250</v>
      </c>
      <c r="B563" s="206" t="s">
        <v>248</v>
      </c>
      <c r="C563" s="191"/>
      <c r="D563" s="191"/>
      <c r="E563" s="193"/>
      <c r="F563" s="205"/>
      <c r="G563" s="191"/>
      <c r="H563" s="191">
        <v>0</v>
      </c>
      <c r="I563" s="191">
        <v>0</v>
      </c>
      <c r="J563" s="199"/>
      <c r="K563" s="204"/>
    </row>
    <row r="564" spans="1:11" ht="16.5" x14ac:dyDescent="0.25">
      <c r="A564" s="191">
        <v>1</v>
      </c>
      <c r="B564" s="192" t="s">
        <v>487</v>
      </c>
      <c r="C564" s="193" t="s">
        <v>488</v>
      </c>
      <c r="D564" s="193">
        <v>5.1100000000000003</v>
      </c>
      <c r="E564" s="193">
        <v>92.91</v>
      </c>
      <c r="F564" s="198">
        <v>16.841000000000001</v>
      </c>
      <c r="G564" s="193">
        <v>80.2</v>
      </c>
      <c r="H564" s="191">
        <v>0</v>
      </c>
      <c r="I564" s="191">
        <v>0</v>
      </c>
      <c r="J564" s="199"/>
      <c r="K564" s="200" t="s">
        <v>294</v>
      </c>
    </row>
    <row r="565" spans="1:11" ht="16.5" x14ac:dyDescent="0.25">
      <c r="A565" s="191">
        <v>2</v>
      </c>
      <c r="B565" s="192" t="s">
        <v>489</v>
      </c>
      <c r="C565" s="193" t="s">
        <v>490</v>
      </c>
      <c r="D565" s="193">
        <v>7.96</v>
      </c>
      <c r="E565" s="193">
        <v>144.72999999999999</v>
      </c>
      <c r="F565" s="198">
        <v>14.272</v>
      </c>
      <c r="G565" s="193">
        <v>67.959999999999994</v>
      </c>
      <c r="H565" s="191">
        <v>0</v>
      </c>
      <c r="I565" s="191">
        <v>0</v>
      </c>
      <c r="J565" s="199"/>
      <c r="K565" s="200" t="s">
        <v>294</v>
      </c>
    </row>
    <row r="566" spans="1:11" ht="16.5" x14ac:dyDescent="0.25">
      <c r="A566" s="191">
        <v>3</v>
      </c>
      <c r="B566" s="192" t="s">
        <v>491</v>
      </c>
      <c r="C566" s="193" t="s">
        <v>492</v>
      </c>
      <c r="D566" s="193">
        <v>3.71</v>
      </c>
      <c r="E566" s="193">
        <v>67.45</v>
      </c>
      <c r="F566" s="198">
        <v>7.4489999999999998</v>
      </c>
      <c r="G566" s="193">
        <v>35.47</v>
      </c>
      <c r="H566" s="191">
        <v>0</v>
      </c>
      <c r="I566" s="191">
        <v>0</v>
      </c>
      <c r="J566" s="199"/>
      <c r="K566" s="200" t="s">
        <v>294</v>
      </c>
    </row>
    <row r="567" spans="1:11" ht="16.5" x14ac:dyDescent="0.25">
      <c r="A567" s="191">
        <v>4</v>
      </c>
      <c r="B567" s="192" t="s">
        <v>493</v>
      </c>
      <c r="C567" s="193" t="s">
        <v>494</v>
      </c>
      <c r="D567" s="193">
        <v>4.78</v>
      </c>
      <c r="E567" s="193">
        <v>86.91</v>
      </c>
      <c r="F567" s="198">
        <v>10.252000000000001</v>
      </c>
      <c r="G567" s="193">
        <v>48.82</v>
      </c>
      <c r="H567" s="191">
        <v>0</v>
      </c>
      <c r="I567" s="191">
        <v>0</v>
      </c>
      <c r="J567" s="199"/>
      <c r="K567" s="200" t="s">
        <v>294</v>
      </c>
    </row>
    <row r="568" spans="1:11" ht="16.5" x14ac:dyDescent="0.25">
      <c r="A568" s="191">
        <v>5</v>
      </c>
      <c r="B568" s="192" t="s">
        <v>495</v>
      </c>
      <c r="C568" s="193" t="s">
        <v>496</v>
      </c>
      <c r="D568" s="193">
        <v>3.58</v>
      </c>
      <c r="E568" s="193">
        <v>65.09</v>
      </c>
      <c r="F568" s="198">
        <v>7.0789999999999997</v>
      </c>
      <c r="G568" s="193">
        <v>33.71</v>
      </c>
      <c r="H568" s="191">
        <v>0</v>
      </c>
      <c r="I568" s="191">
        <v>0</v>
      </c>
      <c r="J568" s="199"/>
      <c r="K568" s="200" t="s">
        <v>294</v>
      </c>
    </row>
    <row r="569" spans="1:11" ht="16.5" x14ac:dyDescent="0.25">
      <c r="A569" s="191">
        <v>6</v>
      </c>
      <c r="B569" s="192" t="s">
        <v>497</v>
      </c>
      <c r="C569" s="193" t="s">
        <v>498</v>
      </c>
      <c r="D569" s="193">
        <v>5.55</v>
      </c>
      <c r="E569" s="193">
        <v>100.91</v>
      </c>
      <c r="F569" s="198">
        <v>11.029</v>
      </c>
      <c r="G569" s="193">
        <v>52.52</v>
      </c>
      <c r="H569" s="191">
        <v>0</v>
      </c>
      <c r="I569" s="191">
        <v>0</v>
      </c>
      <c r="J569" s="199"/>
      <c r="K569" s="200" t="s">
        <v>294</v>
      </c>
    </row>
    <row r="570" spans="1:11" ht="20.25" customHeight="1" x14ac:dyDescent="0.25">
      <c r="A570" s="191">
        <v>7</v>
      </c>
      <c r="B570" s="192" t="s">
        <v>499</v>
      </c>
      <c r="C570" s="193" t="s">
        <v>494</v>
      </c>
      <c r="D570" s="193">
        <v>4.78</v>
      </c>
      <c r="E570" s="193">
        <v>86.91</v>
      </c>
      <c r="F570" s="198">
        <v>9.0370000000000008</v>
      </c>
      <c r="G570" s="193">
        <v>43.03</v>
      </c>
      <c r="H570" s="191">
        <v>0</v>
      </c>
      <c r="I570" s="191">
        <v>0</v>
      </c>
      <c r="J570" s="199"/>
      <c r="K570" s="200" t="s">
        <v>294</v>
      </c>
    </row>
    <row r="571" spans="1:11" ht="16.5" x14ac:dyDescent="0.25">
      <c r="A571" s="191">
        <v>8</v>
      </c>
      <c r="B571" s="192" t="s">
        <v>500</v>
      </c>
      <c r="C571" s="193" t="s">
        <v>501</v>
      </c>
      <c r="D571" s="193">
        <v>9.07</v>
      </c>
      <c r="E571" s="193">
        <v>164.91</v>
      </c>
      <c r="F571" s="198">
        <v>13.954000000000001</v>
      </c>
      <c r="G571" s="193">
        <v>66.45</v>
      </c>
      <c r="H571" s="191">
        <v>0</v>
      </c>
      <c r="I571" s="191">
        <v>0</v>
      </c>
      <c r="J571" s="199"/>
      <c r="K571" s="200" t="s">
        <v>294</v>
      </c>
    </row>
    <row r="572" spans="1:11" ht="16.5" x14ac:dyDescent="0.25">
      <c r="A572" s="191">
        <v>9</v>
      </c>
      <c r="B572" s="192" t="s">
        <v>502</v>
      </c>
      <c r="C572" s="193" t="s">
        <v>503</v>
      </c>
      <c r="D572" s="193">
        <v>9.69</v>
      </c>
      <c r="E572" s="193">
        <v>176.18</v>
      </c>
      <c r="F572" s="198">
        <v>10.725</v>
      </c>
      <c r="G572" s="193">
        <v>51.07</v>
      </c>
      <c r="H572" s="191">
        <v>0</v>
      </c>
      <c r="I572" s="191">
        <v>0</v>
      </c>
      <c r="J572" s="199"/>
      <c r="K572" s="200" t="s">
        <v>294</v>
      </c>
    </row>
    <row r="573" spans="1:11" ht="16.5" x14ac:dyDescent="0.25">
      <c r="A573" s="191">
        <v>10</v>
      </c>
      <c r="B573" s="192" t="s">
        <v>504</v>
      </c>
      <c r="C573" s="193" t="s">
        <v>505</v>
      </c>
      <c r="D573" s="193">
        <v>8.25</v>
      </c>
      <c r="E573" s="193">
        <v>150</v>
      </c>
      <c r="F573" s="198">
        <v>11.395</v>
      </c>
      <c r="G573" s="193">
        <v>54.26</v>
      </c>
      <c r="H573" s="191">
        <v>0</v>
      </c>
      <c r="I573" s="191">
        <v>0</v>
      </c>
      <c r="J573" s="199"/>
      <c r="K573" s="200" t="s">
        <v>294</v>
      </c>
    </row>
    <row r="574" spans="1:11" ht="21" customHeight="1" x14ac:dyDescent="0.25">
      <c r="A574" s="186" t="s">
        <v>182</v>
      </c>
      <c r="B574" s="187" t="s">
        <v>506</v>
      </c>
      <c r="C574" s="186" t="s">
        <v>507</v>
      </c>
      <c r="D574" s="186">
        <f>SUM(D576:D596)</f>
        <v>155.11000000000001</v>
      </c>
      <c r="E574" s="193"/>
      <c r="F574" s="208">
        <v>223.738</v>
      </c>
      <c r="G574" s="193"/>
      <c r="H574" s="191">
        <v>0</v>
      </c>
      <c r="I574" s="191">
        <v>0</v>
      </c>
      <c r="J574" s="207"/>
      <c r="K574" s="196"/>
    </row>
    <row r="575" spans="1:11" ht="16.5" x14ac:dyDescent="0.25">
      <c r="A575" s="186" t="s">
        <v>249</v>
      </c>
      <c r="B575" s="187" t="s">
        <v>247</v>
      </c>
      <c r="C575" s="191"/>
      <c r="D575" s="191"/>
      <c r="E575" s="193"/>
      <c r="F575" s="188"/>
      <c r="G575" s="193"/>
      <c r="H575" s="191">
        <v>0</v>
      </c>
      <c r="I575" s="191">
        <v>0</v>
      </c>
      <c r="J575" s="207"/>
      <c r="K575" s="196"/>
    </row>
    <row r="576" spans="1:11" ht="16.5" x14ac:dyDescent="0.25">
      <c r="A576" s="191">
        <v>1</v>
      </c>
      <c r="B576" s="201" t="s">
        <v>508</v>
      </c>
      <c r="C576" s="191" t="s">
        <v>509</v>
      </c>
      <c r="D576" s="191">
        <v>8.58</v>
      </c>
      <c r="E576" s="193">
        <v>40.86</v>
      </c>
      <c r="F576" s="197">
        <v>8.2159999999999993</v>
      </c>
      <c r="G576" s="191">
        <v>51.35</v>
      </c>
      <c r="H576" s="191">
        <v>0</v>
      </c>
      <c r="I576" s="191">
        <v>0</v>
      </c>
      <c r="J576" s="209"/>
      <c r="K576" s="200" t="s">
        <v>294</v>
      </c>
    </row>
    <row r="577" spans="1:11" ht="16.5" x14ac:dyDescent="0.25">
      <c r="A577" s="191">
        <v>2</v>
      </c>
      <c r="B577" s="201" t="s">
        <v>510</v>
      </c>
      <c r="C577" s="191" t="s">
        <v>511</v>
      </c>
      <c r="D577" s="191">
        <v>15.7</v>
      </c>
      <c r="E577" s="193">
        <v>74.760000000000005</v>
      </c>
      <c r="F577" s="194">
        <v>16.649999999999999</v>
      </c>
      <c r="G577" s="191">
        <v>104.06</v>
      </c>
      <c r="H577" s="191">
        <v>0</v>
      </c>
      <c r="I577" s="191">
        <v>0</v>
      </c>
      <c r="J577" s="209"/>
      <c r="K577" s="200" t="s">
        <v>294</v>
      </c>
    </row>
    <row r="578" spans="1:11" ht="16.5" x14ac:dyDescent="0.25">
      <c r="A578" s="191">
        <v>3</v>
      </c>
      <c r="B578" s="201" t="s">
        <v>512</v>
      </c>
      <c r="C578" s="191" t="s">
        <v>513</v>
      </c>
      <c r="D578" s="191">
        <v>9.5299999999999994</v>
      </c>
      <c r="E578" s="193">
        <v>45.38</v>
      </c>
      <c r="F578" s="197">
        <v>14.397</v>
      </c>
      <c r="G578" s="191">
        <v>89.98</v>
      </c>
      <c r="H578" s="191">
        <v>0</v>
      </c>
      <c r="I578" s="191">
        <v>0</v>
      </c>
      <c r="J578" s="209"/>
      <c r="K578" s="200" t="s">
        <v>294</v>
      </c>
    </row>
    <row r="579" spans="1:11" ht="16.5" x14ac:dyDescent="0.25">
      <c r="A579" s="191">
        <v>4</v>
      </c>
      <c r="B579" s="201" t="s">
        <v>514</v>
      </c>
      <c r="C579" s="191" t="s">
        <v>515</v>
      </c>
      <c r="D579" s="191">
        <v>9.36</v>
      </c>
      <c r="E579" s="193">
        <v>44.57</v>
      </c>
      <c r="F579" s="197">
        <v>8.9949999999999992</v>
      </c>
      <c r="G579" s="191">
        <v>56.22</v>
      </c>
      <c r="H579" s="191">
        <v>0</v>
      </c>
      <c r="I579" s="191">
        <v>0</v>
      </c>
      <c r="J579" s="209"/>
      <c r="K579" s="200" t="s">
        <v>294</v>
      </c>
    </row>
    <row r="580" spans="1:11" ht="16.5" x14ac:dyDescent="0.25">
      <c r="A580" s="191">
        <v>5</v>
      </c>
      <c r="B580" s="201" t="s">
        <v>516</v>
      </c>
      <c r="C580" s="191" t="s">
        <v>517</v>
      </c>
      <c r="D580" s="191">
        <v>5.03</v>
      </c>
      <c r="E580" s="193">
        <v>23.95</v>
      </c>
      <c r="F580" s="197">
        <v>7.0549999999999997</v>
      </c>
      <c r="G580" s="191">
        <v>44.09</v>
      </c>
      <c r="H580" s="191">
        <v>0</v>
      </c>
      <c r="I580" s="191">
        <v>0</v>
      </c>
      <c r="J580" s="209"/>
      <c r="K580" s="200" t="s">
        <v>294</v>
      </c>
    </row>
    <row r="581" spans="1:11" ht="16.5" x14ac:dyDescent="0.25">
      <c r="A581" s="191">
        <v>6</v>
      </c>
      <c r="B581" s="201" t="s">
        <v>518</v>
      </c>
      <c r="C581" s="191" t="s">
        <v>519</v>
      </c>
      <c r="D581" s="191">
        <v>9.34</v>
      </c>
      <c r="E581" s="193">
        <v>44.48</v>
      </c>
      <c r="F581" s="197">
        <v>12.993</v>
      </c>
      <c r="G581" s="191">
        <v>81.209999999999994</v>
      </c>
      <c r="H581" s="191">
        <v>0</v>
      </c>
      <c r="I581" s="191">
        <v>0</v>
      </c>
      <c r="J581" s="209"/>
      <c r="K581" s="200" t="s">
        <v>294</v>
      </c>
    </row>
    <row r="582" spans="1:11" ht="16.5" x14ac:dyDescent="0.25">
      <c r="A582" s="191">
        <v>7</v>
      </c>
      <c r="B582" s="201" t="s">
        <v>520</v>
      </c>
      <c r="C582" s="191" t="s">
        <v>521</v>
      </c>
      <c r="D582" s="191">
        <v>10.210000000000001</v>
      </c>
      <c r="E582" s="193">
        <v>48.62</v>
      </c>
      <c r="F582" s="197">
        <v>9.7530000000000001</v>
      </c>
      <c r="G582" s="191">
        <v>60.96</v>
      </c>
      <c r="H582" s="191">
        <v>0</v>
      </c>
      <c r="I582" s="191">
        <v>0</v>
      </c>
      <c r="J582" s="209"/>
      <c r="K582" s="200" t="s">
        <v>294</v>
      </c>
    </row>
    <row r="583" spans="1:11" ht="16.5" x14ac:dyDescent="0.25">
      <c r="A583" s="191">
        <v>8</v>
      </c>
      <c r="B583" s="201" t="s">
        <v>522</v>
      </c>
      <c r="C583" s="191" t="s">
        <v>523</v>
      </c>
      <c r="D583" s="191">
        <v>5.52</v>
      </c>
      <c r="E583" s="193">
        <v>26.29</v>
      </c>
      <c r="F583" s="197">
        <v>7.4130000000000003</v>
      </c>
      <c r="G583" s="191">
        <v>46.33</v>
      </c>
      <c r="H583" s="191">
        <v>0</v>
      </c>
      <c r="I583" s="191">
        <v>0</v>
      </c>
      <c r="J583" s="209"/>
      <c r="K583" s="200" t="s">
        <v>294</v>
      </c>
    </row>
    <row r="584" spans="1:11" ht="16.5" x14ac:dyDescent="0.25">
      <c r="A584" s="191">
        <v>9</v>
      </c>
      <c r="B584" s="201" t="s">
        <v>524</v>
      </c>
      <c r="C584" s="191" t="s">
        <v>525</v>
      </c>
      <c r="D584" s="191">
        <v>7.69</v>
      </c>
      <c r="E584" s="193">
        <v>36.619999999999997</v>
      </c>
      <c r="F584" s="197">
        <v>6.6669999999999998</v>
      </c>
      <c r="G584" s="191">
        <v>41.67</v>
      </c>
      <c r="H584" s="191">
        <v>0</v>
      </c>
      <c r="I584" s="191">
        <v>0</v>
      </c>
      <c r="J584" s="209"/>
      <c r="K584" s="200" t="s">
        <v>294</v>
      </c>
    </row>
    <row r="585" spans="1:11" ht="16.5" x14ac:dyDescent="0.25">
      <c r="A585" s="186" t="s">
        <v>250</v>
      </c>
      <c r="B585" s="187" t="s">
        <v>248</v>
      </c>
      <c r="C585" s="191"/>
      <c r="D585" s="191"/>
      <c r="E585" s="193"/>
      <c r="F585" s="188"/>
      <c r="G585" s="191"/>
      <c r="H585" s="191">
        <v>0</v>
      </c>
      <c r="I585" s="191">
        <v>0</v>
      </c>
      <c r="J585" s="209"/>
      <c r="K585" s="204"/>
    </row>
    <row r="586" spans="1:11" ht="16.5" x14ac:dyDescent="0.25">
      <c r="A586" s="191">
        <v>1</v>
      </c>
      <c r="B586" s="201" t="s">
        <v>526</v>
      </c>
      <c r="C586" s="191" t="s">
        <v>527</v>
      </c>
      <c r="D586" s="191">
        <v>4.7699999999999996</v>
      </c>
      <c r="E586" s="193">
        <v>86.73</v>
      </c>
      <c r="F586" s="197">
        <v>5.8239999999999998</v>
      </c>
      <c r="G586" s="191">
        <v>27.73</v>
      </c>
      <c r="H586" s="191">
        <v>0</v>
      </c>
      <c r="I586" s="191">
        <v>0</v>
      </c>
      <c r="J586" s="190"/>
      <c r="K586" s="196" t="s">
        <v>294</v>
      </c>
    </row>
    <row r="587" spans="1:11" ht="16.5" x14ac:dyDescent="0.25">
      <c r="A587" s="191">
        <v>2</v>
      </c>
      <c r="B587" s="201" t="s">
        <v>528</v>
      </c>
      <c r="C587" s="191" t="s">
        <v>529</v>
      </c>
      <c r="D587" s="191">
        <v>6.62</v>
      </c>
      <c r="E587" s="193">
        <v>120.36</v>
      </c>
      <c r="F587" s="197">
        <v>10.662000000000001</v>
      </c>
      <c r="G587" s="191">
        <v>50.77</v>
      </c>
      <c r="H587" s="191">
        <v>0</v>
      </c>
      <c r="I587" s="191">
        <v>0</v>
      </c>
      <c r="J587" s="190"/>
      <c r="K587" s="196" t="s">
        <v>294</v>
      </c>
    </row>
    <row r="588" spans="1:11" ht="16.5" x14ac:dyDescent="0.25">
      <c r="A588" s="191">
        <v>3</v>
      </c>
      <c r="B588" s="201" t="s">
        <v>530</v>
      </c>
      <c r="C588" s="191" t="s">
        <v>531</v>
      </c>
      <c r="D588" s="191">
        <v>8.11</v>
      </c>
      <c r="E588" s="193">
        <v>147.44999999999999</v>
      </c>
      <c r="F588" s="197">
        <v>7.6580000000000004</v>
      </c>
      <c r="G588" s="191">
        <v>36.47</v>
      </c>
      <c r="H588" s="191">
        <v>0</v>
      </c>
      <c r="I588" s="191">
        <v>0</v>
      </c>
      <c r="J588" s="190"/>
      <c r="K588" s="196" t="s">
        <v>294</v>
      </c>
    </row>
    <row r="589" spans="1:11" ht="16.5" x14ac:dyDescent="0.25">
      <c r="A589" s="191">
        <v>4</v>
      </c>
      <c r="B589" s="201" t="s">
        <v>532</v>
      </c>
      <c r="C589" s="191" t="s">
        <v>533</v>
      </c>
      <c r="D589" s="191">
        <v>7.8</v>
      </c>
      <c r="E589" s="193">
        <v>141.82</v>
      </c>
      <c r="F589" s="197">
        <v>12.885</v>
      </c>
      <c r="G589" s="191">
        <v>61.36</v>
      </c>
      <c r="H589" s="191">
        <v>0</v>
      </c>
      <c r="I589" s="191">
        <v>0</v>
      </c>
      <c r="J589" s="190"/>
      <c r="K589" s="196" t="s">
        <v>294</v>
      </c>
    </row>
    <row r="590" spans="1:11" ht="16.5" x14ac:dyDescent="0.25">
      <c r="A590" s="191">
        <v>5</v>
      </c>
      <c r="B590" s="201" t="s">
        <v>534</v>
      </c>
      <c r="C590" s="191" t="s">
        <v>535</v>
      </c>
      <c r="D590" s="191">
        <v>6.98</v>
      </c>
      <c r="E590" s="193">
        <v>126.91</v>
      </c>
      <c r="F590" s="197">
        <v>10.611000000000001</v>
      </c>
      <c r="G590" s="191">
        <v>50.53</v>
      </c>
      <c r="H590" s="191">
        <v>0</v>
      </c>
      <c r="I590" s="191">
        <v>0</v>
      </c>
      <c r="J590" s="195"/>
      <c r="K590" s="196" t="s">
        <v>294</v>
      </c>
    </row>
    <row r="591" spans="1:11" ht="16.5" x14ac:dyDescent="0.25">
      <c r="A591" s="191">
        <v>6</v>
      </c>
      <c r="B591" s="201" t="s">
        <v>536</v>
      </c>
      <c r="C591" s="191" t="s">
        <v>537</v>
      </c>
      <c r="D591" s="191">
        <v>7.76</v>
      </c>
      <c r="E591" s="193">
        <v>141.09</v>
      </c>
      <c r="F591" s="197">
        <v>7.3339999999999996</v>
      </c>
      <c r="G591" s="191">
        <v>34.92</v>
      </c>
      <c r="H591" s="191">
        <v>0</v>
      </c>
      <c r="I591" s="191">
        <v>0</v>
      </c>
      <c r="J591" s="209"/>
      <c r="K591" s="200" t="s">
        <v>294</v>
      </c>
    </row>
    <row r="592" spans="1:11" ht="16.5" x14ac:dyDescent="0.25">
      <c r="A592" s="191">
        <v>7</v>
      </c>
      <c r="B592" s="201" t="s">
        <v>538</v>
      </c>
      <c r="C592" s="191" t="s">
        <v>539</v>
      </c>
      <c r="D592" s="191">
        <v>2.76</v>
      </c>
      <c r="E592" s="193">
        <v>50.18</v>
      </c>
      <c r="F592" s="197">
        <v>9.6579999999999995</v>
      </c>
      <c r="G592" s="191">
        <v>45.99</v>
      </c>
      <c r="H592" s="191">
        <v>0</v>
      </c>
      <c r="I592" s="191">
        <v>0</v>
      </c>
      <c r="J592" s="209"/>
      <c r="K592" s="200" t="s">
        <v>294</v>
      </c>
    </row>
    <row r="593" spans="1:11" ht="16.5" x14ac:dyDescent="0.25">
      <c r="A593" s="191">
        <v>8</v>
      </c>
      <c r="B593" s="201" t="s">
        <v>540</v>
      </c>
      <c r="C593" s="191" t="s">
        <v>541</v>
      </c>
      <c r="D593" s="191">
        <v>8.35</v>
      </c>
      <c r="E593" s="193">
        <v>151.82</v>
      </c>
      <c r="F593" s="197">
        <v>25.515999999999998</v>
      </c>
      <c r="G593" s="191">
        <v>121.5</v>
      </c>
      <c r="H593" s="191">
        <v>0</v>
      </c>
      <c r="I593" s="191">
        <v>0</v>
      </c>
      <c r="J593" s="209"/>
      <c r="K593" s="200"/>
    </row>
    <row r="594" spans="1:11" ht="16.5" x14ac:dyDescent="0.25">
      <c r="A594" s="191">
        <v>9</v>
      </c>
      <c r="B594" s="201" t="s">
        <v>542</v>
      </c>
      <c r="C594" s="191" t="s">
        <v>543</v>
      </c>
      <c r="D594" s="191">
        <v>5.0199999999999996</v>
      </c>
      <c r="E594" s="193">
        <v>91.27</v>
      </c>
      <c r="F594" s="197">
        <v>16.739000000000001</v>
      </c>
      <c r="G594" s="191">
        <v>79.709999999999994</v>
      </c>
      <c r="H594" s="191">
        <v>0</v>
      </c>
      <c r="I594" s="191">
        <v>0</v>
      </c>
      <c r="J594" s="209"/>
      <c r="K594" s="200" t="s">
        <v>294</v>
      </c>
    </row>
    <row r="595" spans="1:11" ht="16.5" x14ac:dyDescent="0.25">
      <c r="A595" s="191">
        <v>10</v>
      </c>
      <c r="B595" s="201" t="s">
        <v>544</v>
      </c>
      <c r="C595" s="191" t="s">
        <v>545</v>
      </c>
      <c r="D595" s="191">
        <v>8.06</v>
      </c>
      <c r="E595" s="193">
        <v>146.55000000000001</v>
      </c>
      <c r="F595" s="197">
        <v>8.6340000000000003</v>
      </c>
      <c r="G595" s="191">
        <v>41.11</v>
      </c>
      <c r="H595" s="191">
        <v>0</v>
      </c>
      <c r="I595" s="191">
        <v>0</v>
      </c>
      <c r="J595" s="209"/>
      <c r="K595" s="200" t="s">
        <v>294</v>
      </c>
    </row>
    <row r="596" spans="1:11" ht="16.5" x14ac:dyDescent="0.25">
      <c r="A596" s="191">
        <v>11</v>
      </c>
      <c r="B596" s="201" t="s">
        <v>546</v>
      </c>
      <c r="C596" s="191" t="s">
        <v>547</v>
      </c>
      <c r="D596" s="191">
        <v>7.92</v>
      </c>
      <c r="E596" s="193">
        <v>144</v>
      </c>
      <c r="F596" s="197">
        <v>16.077999999999999</v>
      </c>
      <c r="G596" s="191">
        <v>76.56</v>
      </c>
      <c r="H596" s="191">
        <v>0</v>
      </c>
      <c r="I596" s="191">
        <v>0</v>
      </c>
      <c r="J596" s="209"/>
      <c r="K596" s="200" t="s">
        <v>294</v>
      </c>
    </row>
    <row r="597" spans="1:11" ht="16.5" x14ac:dyDescent="0.25">
      <c r="A597" s="186" t="s">
        <v>183</v>
      </c>
      <c r="B597" s="187" t="s">
        <v>548</v>
      </c>
      <c r="C597" s="186" t="s">
        <v>549</v>
      </c>
      <c r="D597" s="186">
        <f>SUM(D599:D613)</f>
        <v>96.929999999999993</v>
      </c>
      <c r="E597" s="193"/>
      <c r="F597" s="208">
        <v>199.58699999999999</v>
      </c>
      <c r="G597" s="191"/>
      <c r="H597" s="191">
        <v>0</v>
      </c>
      <c r="I597" s="191">
        <v>0</v>
      </c>
      <c r="J597" s="209"/>
      <c r="K597" s="204"/>
    </row>
    <row r="598" spans="1:11" ht="16.5" x14ac:dyDescent="0.25">
      <c r="A598" s="186" t="s">
        <v>249</v>
      </c>
      <c r="B598" s="187" t="s">
        <v>247</v>
      </c>
      <c r="C598" s="191"/>
      <c r="D598" s="191"/>
      <c r="E598" s="193"/>
      <c r="F598" s="188"/>
      <c r="G598" s="191"/>
      <c r="H598" s="191">
        <v>0</v>
      </c>
      <c r="I598" s="191">
        <v>0</v>
      </c>
      <c r="J598" s="209"/>
      <c r="K598" s="204"/>
    </row>
    <row r="599" spans="1:11" ht="16.5" x14ac:dyDescent="0.25">
      <c r="A599" s="191">
        <v>1</v>
      </c>
      <c r="B599" s="210" t="s">
        <v>550</v>
      </c>
      <c r="C599" s="191" t="s">
        <v>541</v>
      </c>
      <c r="D599" s="191">
        <v>8.35</v>
      </c>
      <c r="E599" s="193">
        <v>39.76</v>
      </c>
      <c r="F599" s="197">
        <v>11.108000000000001</v>
      </c>
      <c r="G599" s="191">
        <v>69.430000000000007</v>
      </c>
      <c r="H599" s="191">
        <v>0</v>
      </c>
      <c r="I599" s="191">
        <v>0</v>
      </c>
      <c r="J599" s="211"/>
      <c r="K599" s="196" t="s">
        <v>294</v>
      </c>
    </row>
    <row r="600" spans="1:11" ht="16.5" x14ac:dyDescent="0.25">
      <c r="A600" s="191">
        <v>2</v>
      </c>
      <c r="B600" s="210" t="s">
        <v>551</v>
      </c>
      <c r="C600" s="191" t="s">
        <v>552</v>
      </c>
      <c r="D600" s="191">
        <v>8.2200000000000006</v>
      </c>
      <c r="E600" s="193">
        <v>39.14</v>
      </c>
      <c r="F600" s="197">
        <v>14.544</v>
      </c>
      <c r="G600" s="191">
        <v>90.9</v>
      </c>
      <c r="H600" s="191">
        <v>0</v>
      </c>
      <c r="I600" s="191">
        <v>0</v>
      </c>
      <c r="J600" s="211"/>
      <c r="K600" s="196" t="s">
        <v>294</v>
      </c>
    </row>
    <row r="601" spans="1:11" ht="16.5" x14ac:dyDescent="0.25">
      <c r="A601" s="191">
        <v>3</v>
      </c>
      <c r="B601" s="210" t="s">
        <v>553</v>
      </c>
      <c r="C601" s="191" t="s">
        <v>554</v>
      </c>
      <c r="D601" s="191">
        <v>8.68</v>
      </c>
      <c r="E601" s="193">
        <v>41.33</v>
      </c>
      <c r="F601" s="197">
        <v>14.375</v>
      </c>
      <c r="G601" s="191">
        <v>89.84</v>
      </c>
      <c r="H601" s="191">
        <v>0</v>
      </c>
      <c r="I601" s="191">
        <v>0</v>
      </c>
      <c r="J601" s="211"/>
      <c r="K601" s="196" t="s">
        <v>294</v>
      </c>
    </row>
    <row r="602" spans="1:11" ht="16.5" x14ac:dyDescent="0.25">
      <c r="A602" s="191">
        <v>4</v>
      </c>
      <c r="B602" s="210" t="s">
        <v>555</v>
      </c>
      <c r="C602" s="191" t="s">
        <v>556</v>
      </c>
      <c r="D602" s="191">
        <v>9.99</v>
      </c>
      <c r="E602" s="193">
        <v>47.57</v>
      </c>
      <c r="F602" s="197">
        <v>25.221</v>
      </c>
      <c r="G602" s="191">
        <v>157.63</v>
      </c>
      <c r="H602" s="191">
        <v>0</v>
      </c>
      <c r="I602" s="191">
        <v>0</v>
      </c>
      <c r="J602" s="211"/>
      <c r="K602" s="196" t="s">
        <v>294</v>
      </c>
    </row>
    <row r="603" spans="1:11" ht="16.5" x14ac:dyDescent="0.25">
      <c r="A603" s="191">
        <v>5</v>
      </c>
      <c r="B603" s="210" t="s">
        <v>557</v>
      </c>
      <c r="C603" s="191" t="s">
        <v>558</v>
      </c>
      <c r="D603" s="191">
        <v>5.97</v>
      </c>
      <c r="E603" s="193">
        <v>28.43</v>
      </c>
      <c r="F603" s="197">
        <v>10.125999999999999</v>
      </c>
      <c r="G603" s="191">
        <v>63.29</v>
      </c>
      <c r="H603" s="191">
        <v>0</v>
      </c>
      <c r="I603" s="191">
        <v>0</v>
      </c>
      <c r="J603" s="211"/>
      <c r="K603" s="196" t="s">
        <v>294</v>
      </c>
    </row>
    <row r="604" spans="1:11" ht="16.5" x14ac:dyDescent="0.25">
      <c r="A604" s="191">
        <v>6</v>
      </c>
      <c r="B604" s="210" t="s">
        <v>559</v>
      </c>
      <c r="C604" s="191" t="s">
        <v>560</v>
      </c>
      <c r="D604" s="191">
        <v>6.25</v>
      </c>
      <c r="E604" s="193">
        <v>29.76</v>
      </c>
      <c r="F604" s="197">
        <v>11.215</v>
      </c>
      <c r="G604" s="191">
        <v>70.09</v>
      </c>
      <c r="H604" s="191">
        <v>0</v>
      </c>
      <c r="I604" s="191">
        <v>0</v>
      </c>
      <c r="J604" s="211"/>
      <c r="K604" s="196" t="s">
        <v>294</v>
      </c>
    </row>
    <row r="605" spans="1:11" ht="16.5" x14ac:dyDescent="0.25">
      <c r="A605" s="191">
        <v>7</v>
      </c>
      <c r="B605" s="210" t="s">
        <v>561</v>
      </c>
      <c r="C605" s="191" t="s">
        <v>562</v>
      </c>
      <c r="D605" s="191">
        <v>5.44</v>
      </c>
      <c r="E605" s="193">
        <v>25.9</v>
      </c>
      <c r="F605" s="197">
        <v>15.420999999999999</v>
      </c>
      <c r="G605" s="191">
        <v>96.38</v>
      </c>
      <c r="H605" s="191">
        <v>0</v>
      </c>
      <c r="I605" s="191">
        <v>0</v>
      </c>
      <c r="J605" s="211"/>
      <c r="K605" s="196" t="s">
        <v>294</v>
      </c>
    </row>
    <row r="606" spans="1:11" ht="16.5" x14ac:dyDescent="0.25">
      <c r="A606" s="191">
        <v>8</v>
      </c>
      <c r="B606" s="210" t="s">
        <v>563</v>
      </c>
      <c r="C606" s="191" t="s">
        <v>564</v>
      </c>
      <c r="D606" s="191">
        <v>5.54</v>
      </c>
      <c r="E606" s="193">
        <v>26.38</v>
      </c>
      <c r="F606" s="197">
        <v>13.614000000000001</v>
      </c>
      <c r="G606" s="191">
        <v>85.09</v>
      </c>
      <c r="H606" s="191">
        <v>0</v>
      </c>
      <c r="I606" s="191">
        <v>0</v>
      </c>
      <c r="J606" s="211"/>
      <c r="K606" s="196" t="s">
        <v>294</v>
      </c>
    </row>
    <row r="607" spans="1:11" ht="16.5" x14ac:dyDescent="0.25">
      <c r="A607" s="191">
        <v>9</v>
      </c>
      <c r="B607" s="210" t="s">
        <v>565</v>
      </c>
      <c r="C607" s="191" t="s">
        <v>566</v>
      </c>
      <c r="D607" s="191">
        <v>7.77</v>
      </c>
      <c r="E607" s="193">
        <v>37</v>
      </c>
      <c r="F607" s="197">
        <v>12.595000000000001</v>
      </c>
      <c r="G607" s="191">
        <v>78.72</v>
      </c>
      <c r="H607" s="191">
        <v>0</v>
      </c>
      <c r="I607" s="191">
        <v>0</v>
      </c>
      <c r="J607" s="211"/>
      <c r="K607" s="196" t="s">
        <v>294</v>
      </c>
    </row>
    <row r="608" spans="1:11" ht="16.5" x14ac:dyDescent="0.25">
      <c r="A608" s="191">
        <v>10</v>
      </c>
      <c r="B608" s="210" t="s">
        <v>567</v>
      </c>
      <c r="C608" s="191" t="s">
        <v>568</v>
      </c>
      <c r="D608" s="191">
        <v>6.33</v>
      </c>
      <c r="E608" s="193">
        <v>30.14</v>
      </c>
      <c r="F608" s="194">
        <v>12.06</v>
      </c>
      <c r="G608" s="191">
        <v>75.38</v>
      </c>
      <c r="H608" s="191">
        <v>0</v>
      </c>
      <c r="I608" s="191">
        <v>0</v>
      </c>
      <c r="J608" s="211"/>
      <c r="K608" s="196" t="s">
        <v>294</v>
      </c>
    </row>
    <row r="609" spans="1:11" ht="16.5" x14ac:dyDescent="0.25">
      <c r="A609" s="191">
        <v>11</v>
      </c>
      <c r="B609" s="210" t="s">
        <v>569</v>
      </c>
      <c r="C609" s="191" t="s">
        <v>570</v>
      </c>
      <c r="D609" s="191">
        <v>6.29</v>
      </c>
      <c r="E609" s="193">
        <v>29.95</v>
      </c>
      <c r="F609" s="197">
        <v>13.237</v>
      </c>
      <c r="G609" s="191">
        <v>82.73</v>
      </c>
      <c r="H609" s="191">
        <v>0</v>
      </c>
      <c r="I609" s="191">
        <v>0</v>
      </c>
      <c r="J609" s="211"/>
      <c r="K609" s="196" t="s">
        <v>294</v>
      </c>
    </row>
    <row r="610" spans="1:11" ht="16.5" x14ac:dyDescent="0.25">
      <c r="A610" s="191">
        <v>12</v>
      </c>
      <c r="B610" s="210" t="s">
        <v>571</v>
      </c>
      <c r="C610" s="191" t="s">
        <v>572</v>
      </c>
      <c r="D610" s="191">
        <v>4.25</v>
      </c>
      <c r="E610" s="193">
        <v>20.239999999999998</v>
      </c>
      <c r="F610" s="197">
        <v>13.319000000000001</v>
      </c>
      <c r="G610" s="191">
        <v>83.24</v>
      </c>
      <c r="H610" s="191">
        <v>0</v>
      </c>
      <c r="I610" s="191">
        <v>0</v>
      </c>
      <c r="J610" s="211"/>
      <c r="K610" s="196" t="s">
        <v>294</v>
      </c>
    </row>
    <row r="611" spans="1:11" ht="16.5" x14ac:dyDescent="0.25">
      <c r="A611" s="191">
        <v>13</v>
      </c>
      <c r="B611" s="210" t="s">
        <v>573</v>
      </c>
      <c r="C611" s="191" t="s">
        <v>574</v>
      </c>
      <c r="D611" s="191">
        <v>5.47</v>
      </c>
      <c r="E611" s="193">
        <v>26.05</v>
      </c>
      <c r="F611" s="197">
        <v>10.516</v>
      </c>
      <c r="G611" s="191">
        <v>65.73</v>
      </c>
      <c r="H611" s="191">
        <v>0</v>
      </c>
      <c r="I611" s="191">
        <v>0</v>
      </c>
      <c r="J611" s="211"/>
      <c r="K611" s="196" t="s">
        <v>294</v>
      </c>
    </row>
    <row r="612" spans="1:11" ht="16.5" x14ac:dyDescent="0.25">
      <c r="A612" s="186" t="s">
        <v>250</v>
      </c>
      <c r="B612" s="212" t="s">
        <v>256</v>
      </c>
      <c r="C612" s="191"/>
      <c r="D612" s="191"/>
      <c r="E612" s="193"/>
      <c r="F612" s="188"/>
      <c r="G612" s="193"/>
      <c r="H612" s="191">
        <v>0</v>
      </c>
      <c r="I612" s="191">
        <v>0</v>
      </c>
      <c r="J612" s="211"/>
      <c r="K612" s="213"/>
    </row>
    <row r="613" spans="1:11" ht="16.5" x14ac:dyDescent="0.25">
      <c r="A613" s="191">
        <v>1</v>
      </c>
      <c r="B613" s="201" t="s">
        <v>575</v>
      </c>
      <c r="C613" s="191" t="s">
        <v>576</v>
      </c>
      <c r="D613" s="191">
        <v>8.3800000000000008</v>
      </c>
      <c r="E613" s="193">
        <v>39.9</v>
      </c>
      <c r="F613" s="197">
        <v>22.236000000000001</v>
      </c>
      <c r="G613" s="193">
        <v>138.97999999999999</v>
      </c>
      <c r="H613" s="191">
        <v>0</v>
      </c>
      <c r="I613" s="191">
        <v>0</v>
      </c>
      <c r="J613" s="211"/>
      <c r="K613" s="196" t="s">
        <v>294</v>
      </c>
    </row>
    <row r="614" spans="1:11" ht="16.5" x14ac:dyDescent="0.25">
      <c r="A614" s="186" t="s">
        <v>184</v>
      </c>
      <c r="B614" s="187" t="s">
        <v>577</v>
      </c>
      <c r="C614" s="186" t="s">
        <v>578</v>
      </c>
      <c r="D614" s="186">
        <f>SUM(D616:D630)</f>
        <v>95.609999999999985</v>
      </c>
      <c r="E614" s="193"/>
      <c r="F614" s="208">
        <v>215.11500000000001</v>
      </c>
      <c r="G614" s="193"/>
      <c r="H614" s="191">
        <v>0</v>
      </c>
      <c r="I614" s="191">
        <v>0</v>
      </c>
      <c r="J614" s="211"/>
      <c r="K614" s="213"/>
    </row>
    <row r="615" spans="1:11" ht="16.5" x14ac:dyDescent="0.25">
      <c r="A615" s="186" t="s">
        <v>249</v>
      </c>
      <c r="B615" s="187" t="s">
        <v>247</v>
      </c>
      <c r="C615" s="191"/>
      <c r="D615" s="191"/>
      <c r="E615" s="193"/>
      <c r="F615" s="188"/>
      <c r="G615" s="191"/>
      <c r="H615" s="191">
        <v>0</v>
      </c>
      <c r="I615" s="191">
        <v>0</v>
      </c>
      <c r="J615" s="209"/>
      <c r="K615" s="204"/>
    </row>
    <row r="616" spans="1:11" ht="16.5" x14ac:dyDescent="0.25">
      <c r="A616" s="191">
        <v>1</v>
      </c>
      <c r="B616" s="201" t="s">
        <v>579</v>
      </c>
      <c r="C616" s="191" t="s">
        <v>580</v>
      </c>
      <c r="D616" s="191">
        <v>12.12</v>
      </c>
      <c r="E616" s="193">
        <v>57.71</v>
      </c>
      <c r="F616" s="194">
        <v>19.59</v>
      </c>
      <c r="G616" s="191">
        <v>122.44</v>
      </c>
      <c r="H616" s="191">
        <v>0</v>
      </c>
      <c r="I616" s="191">
        <v>0</v>
      </c>
      <c r="J616" s="211"/>
      <c r="K616" s="196" t="s">
        <v>294</v>
      </c>
    </row>
    <row r="617" spans="1:11" ht="16.5" x14ac:dyDescent="0.25">
      <c r="A617" s="191">
        <v>2</v>
      </c>
      <c r="B617" s="201" t="s">
        <v>581</v>
      </c>
      <c r="C617" s="191" t="s">
        <v>582</v>
      </c>
      <c r="D617" s="191">
        <v>3.75</v>
      </c>
      <c r="E617" s="193">
        <v>17.86</v>
      </c>
      <c r="F617" s="194">
        <v>10.61</v>
      </c>
      <c r="G617" s="191">
        <v>66.31</v>
      </c>
      <c r="H617" s="191">
        <v>0</v>
      </c>
      <c r="I617" s="191">
        <v>0</v>
      </c>
      <c r="J617" s="211"/>
      <c r="K617" s="196" t="s">
        <v>294</v>
      </c>
    </row>
    <row r="618" spans="1:11" ht="16.5" x14ac:dyDescent="0.25">
      <c r="A618" s="191">
        <v>3</v>
      </c>
      <c r="B618" s="201" t="s">
        <v>583</v>
      </c>
      <c r="C618" s="191" t="s">
        <v>584</v>
      </c>
      <c r="D618" s="191">
        <v>6.9</v>
      </c>
      <c r="E618" s="193">
        <v>32.86</v>
      </c>
      <c r="F618" s="197">
        <v>12.723000000000001</v>
      </c>
      <c r="G618" s="191">
        <v>79.52</v>
      </c>
      <c r="H618" s="191">
        <v>0</v>
      </c>
      <c r="I618" s="191">
        <v>0</v>
      </c>
      <c r="J618" s="211"/>
      <c r="K618" s="196" t="s">
        <v>294</v>
      </c>
    </row>
    <row r="619" spans="1:11" ht="16.5" x14ac:dyDescent="0.25">
      <c r="A619" s="191">
        <v>4</v>
      </c>
      <c r="B619" s="201" t="s">
        <v>585</v>
      </c>
      <c r="C619" s="191" t="s">
        <v>586</v>
      </c>
      <c r="D619" s="191">
        <v>4.47</v>
      </c>
      <c r="E619" s="193">
        <v>21.29</v>
      </c>
      <c r="F619" s="197">
        <v>8.0020000000000007</v>
      </c>
      <c r="G619" s="191">
        <v>50.01</v>
      </c>
      <c r="H619" s="191">
        <v>0</v>
      </c>
      <c r="I619" s="191">
        <v>0</v>
      </c>
      <c r="J619" s="211"/>
      <c r="K619" s="196" t="s">
        <v>294</v>
      </c>
    </row>
    <row r="620" spans="1:11" ht="16.5" x14ac:dyDescent="0.25">
      <c r="A620" s="191">
        <v>5</v>
      </c>
      <c r="B620" s="201" t="s">
        <v>587</v>
      </c>
      <c r="C620" s="191" t="s">
        <v>588</v>
      </c>
      <c r="D620" s="191">
        <v>6.87</v>
      </c>
      <c r="E620" s="193">
        <v>32.71</v>
      </c>
      <c r="F620" s="197">
        <v>32.234999999999999</v>
      </c>
      <c r="G620" s="191">
        <v>201.47</v>
      </c>
      <c r="H620" s="191">
        <v>0</v>
      </c>
      <c r="I620" s="191">
        <v>0</v>
      </c>
      <c r="J620" s="211"/>
      <c r="K620" s="196" t="s">
        <v>294</v>
      </c>
    </row>
    <row r="621" spans="1:11" ht="16.5" x14ac:dyDescent="0.25">
      <c r="A621" s="191">
        <v>6</v>
      </c>
      <c r="B621" s="201" t="s">
        <v>589</v>
      </c>
      <c r="C621" s="191" t="s">
        <v>590</v>
      </c>
      <c r="D621" s="191">
        <v>10.57</v>
      </c>
      <c r="E621" s="193">
        <v>50.33</v>
      </c>
      <c r="F621" s="197">
        <v>16.341999999999999</v>
      </c>
      <c r="G621" s="191">
        <v>102.14</v>
      </c>
      <c r="H621" s="191">
        <v>0</v>
      </c>
      <c r="I621" s="191">
        <v>0</v>
      </c>
      <c r="J621" s="211"/>
      <c r="K621" s="196" t="s">
        <v>294</v>
      </c>
    </row>
    <row r="622" spans="1:11" ht="16.5" x14ac:dyDescent="0.25">
      <c r="A622" s="191">
        <v>7</v>
      </c>
      <c r="B622" s="201" t="s">
        <v>591</v>
      </c>
      <c r="C622" s="191" t="s">
        <v>448</v>
      </c>
      <c r="D622" s="191">
        <v>8.4499999999999993</v>
      </c>
      <c r="E622" s="193">
        <v>40.24</v>
      </c>
      <c r="F622" s="197">
        <v>13.548</v>
      </c>
      <c r="G622" s="191">
        <v>84.68</v>
      </c>
      <c r="H622" s="191">
        <v>0</v>
      </c>
      <c r="I622" s="191">
        <v>0</v>
      </c>
      <c r="J622" s="211"/>
      <c r="K622" s="196" t="s">
        <v>294</v>
      </c>
    </row>
    <row r="623" spans="1:11" ht="16.5" x14ac:dyDescent="0.25">
      <c r="A623" s="191">
        <v>8</v>
      </c>
      <c r="B623" s="201" t="s">
        <v>592</v>
      </c>
      <c r="C623" s="191" t="s">
        <v>593</v>
      </c>
      <c r="D623" s="191">
        <v>5.43</v>
      </c>
      <c r="E623" s="193">
        <v>25.86</v>
      </c>
      <c r="F623" s="194">
        <v>8.75</v>
      </c>
      <c r="G623" s="191">
        <v>54.69</v>
      </c>
      <c r="H623" s="191">
        <v>0</v>
      </c>
      <c r="I623" s="191">
        <v>0</v>
      </c>
      <c r="J623" s="211"/>
      <c r="K623" s="196" t="s">
        <v>294</v>
      </c>
    </row>
    <row r="624" spans="1:11" ht="16.5" x14ac:dyDescent="0.25">
      <c r="A624" s="191">
        <v>9</v>
      </c>
      <c r="B624" s="201" t="s">
        <v>594</v>
      </c>
      <c r="C624" s="191" t="s">
        <v>595</v>
      </c>
      <c r="D624" s="191">
        <v>7.54</v>
      </c>
      <c r="E624" s="193">
        <v>35.9</v>
      </c>
      <c r="F624" s="194">
        <v>11.47</v>
      </c>
      <c r="G624" s="191">
        <v>71.69</v>
      </c>
      <c r="H624" s="191">
        <v>0</v>
      </c>
      <c r="I624" s="191">
        <v>0</v>
      </c>
      <c r="J624" s="211"/>
      <c r="K624" s="196" t="s">
        <v>294</v>
      </c>
    </row>
    <row r="625" spans="1:11" ht="16.5" x14ac:dyDescent="0.25">
      <c r="A625" s="191">
        <v>10</v>
      </c>
      <c r="B625" s="201" t="s">
        <v>596</v>
      </c>
      <c r="C625" s="191" t="s">
        <v>597</v>
      </c>
      <c r="D625" s="191">
        <v>7.33</v>
      </c>
      <c r="E625" s="193">
        <v>34.9</v>
      </c>
      <c r="F625" s="194">
        <v>38.9</v>
      </c>
      <c r="G625" s="191">
        <v>243.13</v>
      </c>
      <c r="H625" s="191">
        <v>0</v>
      </c>
      <c r="I625" s="191">
        <v>0</v>
      </c>
      <c r="J625" s="211"/>
      <c r="K625" s="196" t="s">
        <v>294</v>
      </c>
    </row>
    <row r="626" spans="1:11" ht="16.5" x14ac:dyDescent="0.25">
      <c r="A626" s="191">
        <v>11</v>
      </c>
      <c r="B626" s="201" t="s">
        <v>598</v>
      </c>
      <c r="C626" s="191" t="s">
        <v>599</v>
      </c>
      <c r="D626" s="191">
        <v>5.68</v>
      </c>
      <c r="E626" s="193">
        <v>27.05</v>
      </c>
      <c r="F626" s="197">
        <v>13.122999999999999</v>
      </c>
      <c r="G626" s="191">
        <v>82.02</v>
      </c>
      <c r="H626" s="191">
        <v>0</v>
      </c>
      <c r="I626" s="191">
        <v>0</v>
      </c>
      <c r="J626" s="211"/>
      <c r="K626" s="196" t="s">
        <v>294</v>
      </c>
    </row>
    <row r="627" spans="1:11" ht="16.5" x14ac:dyDescent="0.25">
      <c r="A627" s="191">
        <v>12</v>
      </c>
      <c r="B627" s="201" t="s">
        <v>600</v>
      </c>
      <c r="C627" s="191" t="s">
        <v>601</v>
      </c>
      <c r="D627" s="191">
        <v>5.92</v>
      </c>
      <c r="E627" s="193">
        <v>28.19</v>
      </c>
      <c r="F627" s="197">
        <v>8.2029999999999994</v>
      </c>
      <c r="G627" s="191">
        <v>51.27</v>
      </c>
      <c r="H627" s="191">
        <v>0</v>
      </c>
      <c r="I627" s="191">
        <v>0</v>
      </c>
      <c r="J627" s="211"/>
      <c r="K627" s="196" t="s">
        <v>294</v>
      </c>
    </row>
    <row r="628" spans="1:11" ht="16.5" x14ac:dyDescent="0.25">
      <c r="A628" s="191">
        <v>13</v>
      </c>
      <c r="B628" s="201" t="s">
        <v>602</v>
      </c>
      <c r="C628" s="191" t="s">
        <v>603</v>
      </c>
      <c r="D628" s="191">
        <v>5.48</v>
      </c>
      <c r="E628" s="193">
        <v>26.1</v>
      </c>
      <c r="F628" s="197">
        <v>7.0069999999999997</v>
      </c>
      <c r="G628" s="191">
        <v>43.79</v>
      </c>
      <c r="H628" s="191">
        <v>0</v>
      </c>
      <c r="I628" s="191">
        <v>0</v>
      </c>
      <c r="J628" s="211"/>
      <c r="K628" s="196" t="s">
        <v>294</v>
      </c>
    </row>
    <row r="629" spans="1:11" ht="16.5" x14ac:dyDescent="0.25">
      <c r="A629" s="186">
        <v>2</v>
      </c>
      <c r="B629" s="212" t="s">
        <v>256</v>
      </c>
      <c r="C629" s="191"/>
      <c r="D629" s="191"/>
      <c r="E629" s="193"/>
      <c r="F629" s="188"/>
      <c r="G629" s="191"/>
      <c r="H629" s="191">
        <v>0</v>
      </c>
      <c r="I629" s="191">
        <v>0</v>
      </c>
      <c r="J629" s="211"/>
      <c r="K629" s="213"/>
    </row>
    <row r="630" spans="1:11" ht="16.5" x14ac:dyDescent="0.25">
      <c r="A630" s="191">
        <v>1</v>
      </c>
      <c r="B630" s="201" t="s">
        <v>604</v>
      </c>
      <c r="C630" s="191" t="s">
        <v>605</v>
      </c>
      <c r="D630" s="191">
        <v>5.0999999999999996</v>
      </c>
      <c r="E630" s="193">
        <v>24.29</v>
      </c>
      <c r="F630" s="197">
        <v>14.612</v>
      </c>
      <c r="G630" s="191">
        <v>91.33</v>
      </c>
      <c r="H630" s="191">
        <v>0</v>
      </c>
      <c r="I630" s="191">
        <v>0</v>
      </c>
      <c r="J630" s="211"/>
      <c r="K630" s="196" t="s">
        <v>294</v>
      </c>
    </row>
    <row r="631" spans="1:11" ht="16.5" x14ac:dyDescent="0.25">
      <c r="A631" s="186" t="s">
        <v>185</v>
      </c>
      <c r="B631" s="187" t="s">
        <v>606</v>
      </c>
      <c r="C631" s="186" t="s">
        <v>607</v>
      </c>
      <c r="D631" s="186">
        <f>SUM(D633:D647)</f>
        <v>107.59</v>
      </c>
      <c r="E631" s="193"/>
      <c r="F631" s="208">
        <v>134.304</v>
      </c>
      <c r="G631" s="191"/>
      <c r="H631" s="191">
        <v>0</v>
      </c>
      <c r="I631" s="191">
        <v>0</v>
      </c>
      <c r="J631" s="211"/>
      <c r="K631" s="213"/>
    </row>
    <row r="632" spans="1:11" ht="16.5" x14ac:dyDescent="0.25">
      <c r="A632" s="186" t="s">
        <v>249</v>
      </c>
      <c r="B632" s="187" t="s">
        <v>247</v>
      </c>
      <c r="C632" s="191"/>
      <c r="D632" s="191"/>
      <c r="E632" s="193"/>
      <c r="F632" s="188"/>
      <c r="G632" s="191"/>
      <c r="H632" s="191">
        <v>0</v>
      </c>
      <c r="I632" s="191">
        <v>0</v>
      </c>
      <c r="J632" s="209"/>
      <c r="K632" s="204"/>
    </row>
    <row r="633" spans="1:11" ht="16.5" x14ac:dyDescent="0.25">
      <c r="A633" s="191">
        <v>1</v>
      </c>
      <c r="B633" s="210" t="s">
        <v>608</v>
      </c>
      <c r="C633" s="191" t="s">
        <v>609</v>
      </c>
      <c r="D633" s="191">
        <v>8.26</v>
      </c>
      <c r="E633" s="193">
        <v>39.33</v>
      </c>
      <c r="F633" s="197">
        <v>9.5660000000000007</v>
      </c>
      <c r="G633" s="191">
        <v>59.79</v>
      </c>
      <c r="H633" s="191">
        <v>0</v>
      </c>
      <c r="I633" s="191">
        <v>0</v>
      </c>
      <c r="J633" s="211"/>
      <c r="K633" s="196" t="s">
        <v>294</v>
      </c>
    </row>
    <row r="634" spans="1:11" ht="16.5" x14ac:dyDescent="0.25">
      <c r="A634" s="191">
        <v>2</v>
      </c>
      <c r="B634" s="210" t="s">
        <v>610</v>
      </c>
      <c r="C634" s="191" t="s">
        <v>611</v>
      </c>
      <c r="D634" s="191">
        <v>7.08</v>
      </c>
      <c r="E634" s="193">
        <v>33.71</v>
      </c>
      <c r="F634" s="197">
        <v>7.8760000000000003</v>
      </c>
      <c r="G634" s="191">
        <v>49.23</v>
      </c>
      <c r="H634" s="191">
        <v>0</v>
      </c>
      <c r="I634" s="191">
        <v>0</v>
      </c>
      <c r="J634" s="211"/>
      <c r="K634" s="196" t="s">
        <v>294</v>
      </c>
    </row>
    <row r="635" spans="1:11" ht="16.5" x14ac:dyDescent="0.25">
      <c r="A635" s="191">
        <v>3</v>
      </c>
      <c r="B635" s="210" t="s">
        <v>612</v>
      </c>
      <c r="C635" s="191" t="s">
        <v>613</v>
      </c>
      <c r="D635" s="191">
        <v>7.68</v>
      </c>
      <c r="E635" s="193">
        <v>36.57</v>
      </c>
      <c r="F635" s="197">
        <v>8.2810000000000006</v>
      </c>
      <c r="G635" s="191">
        <v>51.76</v>
      </c>
      <c r="H635" s="191">
        <v>0</v>
      </c>
      <c r="I635" s="191">
        <v>0</v>
      </c>
      <c r="J635" s="211"/>
      <c r="K635" s="196" t="s">
        <v>294</v>
      </c>
    </row>
    <row r="636" spans="1:11" ht="16.5" x14ac:dyDescent="0.25">
      <c r="A636" s="191">
        <v>4</v>
      </c>
      <c r="B636" s="210" t="s">
        <v>614</v>
      </c>
      <c r="C636" s="191" t="s">
        <v>615</v>
      </c>
      <c r="D636" s="191">
        <v>11.5</v>
      </c>
      <c r="E636" s="193">
        <v>54.76</v>
      </c>
      <c r="F636" s="194">
        <v>7.4</v>
      </c>
      <c r="G636" s="191">
        <v>46.25</v>
      </c>
      <c r="H636" s="191">
        <v>0</v>
      </c>
      <c r="I636" s="191">
        <v>0</v>
      </c>
      <c r="J636" s="211"/>
      <c r="K636" s="196" t="s">
        <v>294</v>
      </c>
    </row>
    <row r="637" spans="1:11" ht="16.5" x14ac:dyDescent="0.25">
      <c r="A637" s="191">
        <v>5</v>
      </c>
      <c r="B637" s="210" t="s">
        <v>616</v>
      </c>
      <c r="C637" s="191" t="s">
        <v>617</v>
      </c>
      <c r="D637" s="191">
        <v>8.19</v>
      </c>
      <c r="E637" s="193">
        <v>39</v>
      </c>
      <c r="F637" s="194">
        <v>10.19</v>
      </c>
      <c r="G637" s="191">
        <v>63.69</v>
      </c>
      <c r="H637" s="191">
        <v>0</v>
      </c>
      <c r="I637" s="191">
        <v>0</v>
      </c>
      <c r="J637" s="211"/>
      <c r="K637" s="196" t="s">
        <v>294</v>
      </c>
    </row>
    <row r="638" spans="1:11" ht="16.5" x14ac:dyDescent="0.25">
      <c r="A638" s="191">
        <v>6</v>
      </c>
      <c r="B638" s="210" t="s">
        <v>618</v>
      </c>
      <c r="C638" s="191" t="s">
        <v>619</v>
      </c>
      <c r="D638" s="191">
        <v>7.13</v>
      </c>
      <c r="E638" s="193">
        <v>33.950000000000003</v>
      </c>
      <c r="F638" s="197">
        <v>9.1180000000000003</v>
      </c>
      <c r="G638" s="191">
        <v>56.99</v>
      </c>
      <c r="H638" s="191">
        <v>0</v>
      </c>
      <c r="I638" s="191">
        <v>0</v>
      </c>
      <c r="J638" s="211"/>
      <c r="K638" s="196" t="s">
        <v>294</v>
      </c>
    </row>
    <row r="639" spans="1:11" ht="16.5" x14ac:dyDescent="0.25">
      <c r="A639" s="191">
        <v>7</v>
      </c>
      <c r="B639" s="210" t="s">
        <v>620</v>
      </c>
      <c r="C639" s="191" t="s">
        <v>621</v>
      </c>
      <c r="D639" s="191">
        <v>6.88</v>
      </c>
      <c r="E639" s="193">
        <v>32.76</v>
      </c>
      <c r="F639" s="197">
        <v>8.1880000000000006</v>
      </c>
      <c r="G639" s="191">
        <v>51.18</v>
      </c>
      <c r="H639" s="191">
        <v>0</v>
      </c>
      <c r="I639" s="191">
        <v>0</v>
      </c>
      <c r="J639" s="211"/>
      <c r="K639" s="196" t="s">
        <v>294</v>
      </c>
    </row>
    <row r="640" spans="1:11" ht="16.5" x14ac:dyDescent="0.25">
      <c r="A640" s="191">
        <v>8</v>
      </c>
      <c r="B640" s="210" t="s">
        <v>622</v>
      </c>
      <c r="C640" s="191" t="s">
        <v>623</v>
      </c>
      <c r="D640" s="191">
        <v>6.34</v>
      </c>
      <c r="E640" s="193">
        <v>30.19</v>
      </c>
      <c r="F640" s="197">
        <v>10.404999999999999</v>
      </c>
      <c r="G640" s="191">
        <v>65.03</v>
      </c>
      <c r="H640" s="191">
        <v>0</v>
      </c>
      <c r="I640" s="191">
        <v>0</v>
      </c>
      <c r="J640" s="211"/>
      <c r="K640" s="196" t="s">
        <v>294</v>
      </c>
    </row>
    <row r="641" spans="1:11" ht="16.5" x14ac:dyDescent="0.25">
      <c r="A641" s="191">
        <v>9</v>
      </c>
      <c r="B641" s="210" t="s">
        <v>624</v>
      </c>
      <c r="C641" s="191" t="s">
        <v>625</v>
      </c>
      <c r="D641" s="191">
        <v>11.2</v>
      </c>
      <c r="E641" s="193">
        <v>53.33</v>
      </c>
      <c r="F641" s="194">
        <v>11.97</v>
      </c>
      <c r="G641" s="191">
        <v>74.81</v>
      </c>
      <c r="H641" s="191">
        <v>0</v>
      </c>
      <c r="I641" s="191">
        <v>0</v>
      </c>
      <c r="J641" s="211"/>
      <c r="K641" s="196" t="s">
        <v>294</v>
      </c>
    </row>
    <row r="642" spans="1:11" ht="16.5" x14ac:dyDescent="0.25">
      <c r="A642" s="191">
        <v>10</v>
      </c>
      <c r="B642" s="210" t="s">
        <v>626</v>
      </c>
      <c r="C642" s="191" t="s">
        <v>627</v>
      </c>
      <c r="D642" s="191">
        <v>6.37</v>
      </c>
      <c r="E642" s="193">
        <v>30.33</v>
      </c>
      <c r="F642" s="197">
        <v>9.8420000000000005</v>
      </c>
      <c r="G642" s="191">
        <v>61.51</v>
      </c>
      <c r="H642" s="191">
        <v>0</v>
      </c>
      <c r="I642" s="191">
        <v>0</v>
      </c>
      <c r="J642" s="211"/>
      <c r="K642" s="196" t="s">
        <v>294</v>
      </c>
    </row>
    <row r="643" spans="1:11" ht="16.5" x14ac:dyDescent="0.25">
      <c r="A643" s="191">
        <v>11</v>
      </c>
      <c r="B643" s="210" t="s">
        <v>628</v>
      </c>
      <c r="C643" s="191" t="s">
        <v>629</v>
      </c>
      <c r="D643" s="191">
        <v>6.19</v>
      </c>
      <c r="E643" s="193">
        <v>29.48</v>
      </c>
      <c r="F643" s="197">
        <v>12.465999999999999</v>
      </c>
      <c r="G643" s="191">
        <v>77.91</v>
      </c>
      <c r="H643" s="191">
        <v>0</v>
      </c>
      <c r="I643" s="191">
        <v>0</v>
      </c>
      <c r="J643" s="211"/>
      <c r="K643" s="196" t="s">
        <v>294</v>
      </c>
    </row>
    <row r="644" spans="1:11" ht="16.5" x14ac:dyDescent="0.25">
      <c r="A644" s="191">
        <v>12</v>
      </c>
      <c r="B644" s="210" t="s">
        <v>630</v>
      </c>
      <c r="C644" s="191" t="s">
        <v>631</v>
      </c>
      <c r="D644" s="191">
        <v>7.93</v>
      </c>
      <c r="E644" s="193">
        <v>37.76</v>
      </c>
      <c r="F644" s="197">
        <v>7.8689999999999998</v>
      </c>
      <c r="G644" s="191">
        <v>49.18</v>
      </c>
      <c r="H644" s="191">
        <v>0</v>
      </c>
      <c r="I644" s="191">
        <v>0</v>
      </c>
      <c r="J644" s="211"/>
      <c r="K644" s="196" t="s">
        <v>294</v>
      </c>
    </row>
    <row r="645" spans="1:11" ht="16.5" x14ac:dyDescent="0.25">
      <c r="A645" s="186" t="s">
        <v>250</v>
      </c>
      <c r="B645" s="212" t="s">
        <v>256</v>
      </c>
      <c r="C645" s="191"/>
      <c r="D645" s="191"/>
      <c r="E645" s="193"/>
      <c r="F645" s="188"/>
      <c r="G645" s="191"/>
      <c r="H645" s="191">
        <v>0</v>
      </c>
      <c r="I645" s="191">
        <v>0</v>
      </c>
      <c r="J645" s="211"/>
      <c r="K645" s="213"/>
    </row>
    <row r="646" spans="1:11" ht="16.5" x14ac:dyDescent="0.25">
      <c r="A646" s="191">
        <v>1</v>
      </c>
      <c r="B646" s="201" t="s">
        <v>632</v>
      </c>
      <c r="C646" s="191" t="s">
        <v>633</v>
      </c>
      <c r="D646" s="191">
        <v>4.66</v>
      </c>
      <c r="E646" s="193">
        <v>22.19</v>
      </c>
      <c r="F646" s="197">
        <v>10.459</v>
      </c>
      <c r="G646" s="191">
        <v>65.37</v>
      </c>
      <c r="H646" s="191">
        <v>0</v>
      </c>
      <c r="I646" s="191">
        <v>0</v>
      </c>
      <c r="J646" s="211"/>
      <c r="K646" s="196" t="s">
        <v>294</v>
      </c>
    </row>
    <row r="647" spans="1:11" ht="16.5" x14ac:dyDescent="0.25">
      <c r="A647" s="191">
        <v>2</v>
      </c>
      <c r="B647" s="210" t="s">
        <v>634</v>
      </c>
      <c r="C647" s="191" t="s">
        <v>635</v>
      </c>
      <c r="D647" s="191">
        <v>8.18</v>
      </c>
      <c r="E647" s="193">
        <v>38.950000000000003</v>
      </c>
      <c r="F647" s="197">
        <v>10.673999999999999</v>
      </c>
      <c r="G647" s="191">
        <v>66.709999999999994</v>
      </c>
      <c r="H647" s="191">
        <v>0</v>
      </c>
      <c r="I647" s="191">
        <v>0</v>
      </c>
      <c r="J647" s="211"/>
      <c r="K647" s="196" t="s">
        <v>294</v>
      </c>
    </row>
    <row r="648" spans="1:11" ht="18.75" customHeight="1" x14ac:dyDescent="0.25">
      <c r="A648" s="186" t="s">
        <v>186</v>
      </c>
      <c r="B648" s="187" t="s">
        <v>636</v>
      </c>
      <c r="C648" s="186" t="s">
        <v>637</v>
      </c>
      <c r="D648" s="186">
        <f>SUM(D650:D662)</f>
        <v>105.91</v>
      </c>
      <c r="E648" s="193"/>
      <c r="F648" s="208">
        <v>129.828</v>
      </c>
      <c r="G648" s="191"/>
      <c r="H648" s="191">
        <v>0</v>
      </c>
      <c r="I648" s="191">
        <v>0</v>
      </c>
      <c r="J648" s="211"/>
      <c r="K648" s="213"/>
    </row>
    <row r="649" spans="1:11" ht="16.5" x14ac:dyDescent="0.25">
      <c r="A649" s="186" t="s">
        <v>249</v>
      </c>
      <c r="B649" s="187" t="s">
        <v>247</v>
      </c>
      <c r="C649" s="191"/>
      <c r="D649" s="191"/>
      <c r="E649" s="193"/>
      <c r="F649" s="188"/>
      <c r="G649" s="191"/>
      <c r="H649" s="191">
        <v>0</v>
      </c>
      <c r="I649" s="191">
        <v>0</v>
      </c>
      <c r="J649" s="209"/>
      <c r="K649" s="204"/>
    </row>
    <row r="650" spans="1:11" ht="16.5" x14ac:dyDescent="0.25">
      <c r="A650" s="191">
        <v>1</v>
      </c>
      <c r="B650" s="210" t="s">
        <v>638</v>
      </c>
      <c r="C650" s="193" t="s">
        <v>639</v>
      </c>
      <c r="D650" s="193">
        <v>10.11</v>
      </c>
      <c r="E650" s="193">
        <v>48.14</v>
      </c>
      <c r="F650" s="214">
        <v>13.638</v>
      </c>
      <c r="G650" s="191">
        <v>85.24</v>
      </c>
      <c r="H650" s="191">
        <v>0</v>
      </c>
      <c r="I650" s="191">
        <v>0</v>
      </c>
      <c r="J650" s="215"/>
      <c r="K650" s="200" t="s">
        <v>294</v>
      </c>
    </row>
    <row r="651" spans="1:11" ht="16.5" x14ac:dyDescent="0.25">
      <c r="A651" s="191">
        <v>2</v>
      </c>
      <c r="B651" s="210" t="s">
        <v>640</v>
      </c>
      <c r="C651" s="193" t="s">
        <v>641</v>
      </c>
      <c r="D651" s="193">
        <v>13.23</v>
      </c>
      <c r="E651" s="193">
        <v>63</v>
      </c>
      <c r="F651" s="214">
        <v>12.756</v>
      </c>
      <c r="G651" s="191">
        <v>79.73</v>
      </c>
      <c r="H651" s="191">
        <v>0</v>
      </c>
      <c r="I651" s="191">
        <v>0</v>
      </c>
      <c r="J651" s="215"/>
      <c r="K651" s="200" t="s">
        <v>294</v>
      </c>
    </row>
    <row r="652" spans="1:11" ht="16.5" x14ac:dyDescent="0.25">
      <c r="A652" s="191">
        <v>3</v>
      </c>
      <c r="B652" s="210" t="s">
        <v>642</v>
      </c>
      <c r="C652" s="193" t="s">
        <v>643</v>
      </c>
      <c r="D652" s="193">
        <v>7.05</v>
      </c>
      <c r="E652" s="193">
        <v>33.57</v>
      </c>
      <c r="F652" s="214">
        <v>12.180999999999999</v>
      </c>
      <c r="G652" s="191">
        <v>76.13</v>
      </c>
      <c r="H652" s="191">
        <v>0</v>
      </c>
      <c r="I652" s="191">
        <v>0</v>
      </c>
      <c r="J652" s="215"/>
      <c r="K652" s="200" t="s">
        <v>294</v>
      </c>
    </row>
    <row r="653" spans="1:11" ht="16.5" x14ac:dyDescent="0.25">
      <c r="A653" s="191">
        <v>4</v>
      </c>
      <c r="B653" s="210" t="s">
        <v>644</v>
      </c>
      <c r="C653" s="216" t="s">
        <v>645</v>
      </c>
      <c r="D653" s="216">
        <v>10.91</v>
      </c>
      <c r="E653" s="193">
        <v>51.95</v>
      </c>
      <c r="F653" s="214">
        <v>14.249000000000001</v>
      </c>
      <c r="G653" s="191">
        <v>89.06</v>
      </c>
      <c r="H653" s="191">
        <v>0</v>
      </c>
      <c r="I653" s="191">
        <v>0</v>
      </c>
      <c r="J653" s="209"/>
      <c r="K653" s="200" t="s">
        <v>294</v>
      </c>
    </row>
    <row r="654" spans="1:11" ht="16.5" x14ac:dyDescent="0.25">
      <c r="A654" s="191">
        <v>5</v>
      </c>
      <c r="B654" s="210" t="s">
        <v>646</v>
      </c>
      <c r="C654" s="216" t="s">
        <v>647</v>
      </c>
      <c r="D654" s="216">
        <v>9.06</v>
      </c>
      <c r="E654" s="193">
        <v>43.14</v>
      </c>
      <c r="F654" s="214">
        <v>10.590999999999999</v>
      </c>
      <c r="G654" s="191">
        <v>66.19</v>
      </c>
      <c r="H654" s="191">
        <v>0</v>
      </c>
      <c r="I654" s="191">
        <v>0</v>
      </c>
      <c r="J654" s="209"/>
      <c r="K654" s="200" t="s">
        <v>294</v>
      </c>
    </row>
    <row r="655" spans="1:11" ht="16.5" x14ac:dyDescent="0.25">
      <c r="A655" s="191">
        <v>6</v>
      </c>
      <c r="B655" s="210" t="s">
        <v>648</v>
      </c>
      <c r="C655" s="216" t="s">
        <v>649</v>
      </c>
      <c r="D655" s="216">
        <v>11.02</v>
      </c>
      <c r="E655" s="193">
        <v>52.48</v>
      </c>
      <c r="F655" s="214">
        <v>11.071999999999999</v>
      </c>
      <c r="G655" s="191">
        <v>69.2</v>
      </c>
      <c r="H655" s="191">
        <v>0</v>
      </c>
      <c r="I655" s="191">
        <v>0</v>
      </c>
      <c r="J655" s="209"/>
      <c r="K655" s="200" t="s">
        <v>294</v>
      </c>
    </row>
    <row r="656" spans="1:11" ht="16.5" x14ac:dyDescent="0.25">
      <c r="A656" s="191">
        <v>7</v>
      </c>
      <c r="B656" s="210" t="s">
        <v>650</v>
      </c>
      <c r="C656" s="216" t="s">
        <v>651</v>
      </c>
      <c r="D656" s="216">
        <v>11.42</v>
      </c>
      <c r="E656" s="193">
        <v>54.38</v>
      </c>
      <c r="F656" s="214">
        <v>11.193</v>
      </c>
      <c r="G656" s="191">
        <v>69.959999999999994</v>
      </c>
      <c r="H656" s="191">
        <v>0</v>
      </c>
      <c r="I656" s="191">
        <v>0</v>
      </c>
      <c r="J656" s="209"/>
      <c r="K656" s="200" t="s">
        <v>294</v>
      </c>
    </row>
    <row r="657" spans="1:11" ht="16.5" x14ac:dyDescent="0.25">
      <c r="A657" s="191">
        <v>8</v>
      </c>
      <c r="B657" s="210" t="s">
        <v>652</v>
      </c>
      <c r="C657" s="216" t="s">
        <v>653</v>
      </c>
      <c r="D657" s="216">
        <v>5.2</v>
      </c>
      <c r="E657" s="193">
        <v>24.76</v>
      </c>
      <c r="F657" s="214">
        <v>4.6950000000000003</v>
      </c>
      <c r="G657" s="191">
        <v>29.34</v>
      </c>
      <c r="H657" s="191">
        <v>0</v>
      </c>
      <c r="I657" s="191">
        <v>0</v>
      </c>
      <c r="J657" s="215"/>
      <c r="K657" s="200" t="s">
        <v>294</v>
      </c>
    </row>
    <row r="658" spans="1:11" ht="16.5" x14ac:dyDescent="0.25">
      <c r="A658" s="191">
        <v>9</v>
      </c>
      <c r="B658" s="210" t="s">
        <v>654</v>
      </c>
      <c r="C658" s="216" t="s">
        <v>655</v>
      </c>
      <c r="D658" s="216">
        <v>4.3600000000000003</v>
      </c>
      <c r="E658" s="193">
        <v>20.76</v>
      </c>
      <c r="F658" s="214">
        <v>6.7309999999999999</v>
      </c>
      <c r="G658" s="191">
        <v>42.07</v>
      </c>
      <c r="H658" s="191">
        <v>0</v>
      </c>
      <c r="I658" s="191">
        <v>0</v>
      </c>
      <c r="J658" s="209"/>
      <c r="K658" s="200" t="s">
        <v>294</v>
      </c>
    </row>
    <row r="659" spans="1:11" ht="16.5" x14ac:dyDescent="0.25">
      <c r="A659" s="191">
        <v>10</v>
      </c>
      <c r="B659" s="210" t="s">
        <v>656</v>
      </c>
      <c r="C659" s="216" t="s">
        <v>657</v>
      </c>
      <c r="D659" s="216">
        <v>10.16</v>
      </c>
      <c r="E659" s="193">
        <v>48.38</v>
      </c>
      <c r="F659" s="214">
        <v>12.787000000000001</v>
      </c>
      <c r="G659" s="191">
        <v>79.92</v>
      </c>
      <c r="H659" s="191">
        <v>0</v>
      </c>
      <c r="I659" s="191">
        <v>0</v>
      </c>
      <c r="J659" s="209"/>
      <c r="K659" s="200" t="s">
        <v>294</v>
      </c>
    </row>
    <row r="660" spans="1:11" ht="16.5" x14ac:dyDescent="0.25">
      <c r="A660" s="191">
        <v>11</v>
      </c>
      <c r="B660" s="210" t="s">
        <v>658</v>
      </c>
      <c r="C660" s="216" t="s">
        <v>570</v>
      </c>
      <c r="D660" s="216">
        <v>6.29</v>
      </c>
      <c r="E660" s="193">
        <v>29.95</v>
      </c>
      <c r="F660" s="214">
        <v>7.5919999999999996</v>
      </c>
      <c r="G660" s="191">
        <v>47.45</v>
      </c>
      <c r="H660" s="191">
        <v>0</v>
      </c>
      <c r="I660" s="191">
        <v>0</v>
      </c>
      <c r="J660" s="215"/>
      <c r="K660" s="200" t="s">
        <v>294</v>
      </c>
    </row>
    <row r="661" spans="1:11" ht="16.5" x14ac:dyDescent="0.25">
      <c r="A661" s="186" t="s">
        <v>250</v>
      </c>
      <c r="B661" s="187" t="s">
        <v>256</v>
      </c>
      <c r="C661" s="217"/>
      <c r="D661" s="217"/>
      <c r="E661" s="193"/>
      <c r="F661" s="188"/>
      <c r="G661" s="191"/>
      <c r="H661" s="191">
        <v>0</v>
      </c>
      <c r="I661" s="191">
        <v>0</v>
      </c>
      <c r="J661" s="190"/>
      <c r="K661" s="190"/>
    </row>
    <row r="662" spans="1:11" ht="16.5" x14ac:dyDescent="0.25">
      <c r="A662" s="193">
        <v>1</v>
      </c>
      <c r="B662" s="210" t="s">
        <v>659</v>
      </c>
      <c r="C662" s="193" t="s">
        <v>660</v>
      </c>
      <c r="D662" s="193">
        <v>7.1</v>
      </c>
      <c r="E662" s="193">
        <v>33.81</v>
      </c>
      <c r="F662" s="197">
        <v>12.343</v>
      </c>
      <c r="G662" s="191">
        <v>77.14</v>
      </c>
      <c r="H662" s="191">
        <v>0</v>
      </c>
      <c r="I662" s="191">
        <v>0</v>
      </c>
      <c r="J662" s="215"/>
      <c r="K662" s="200" t="s">
        <v>294</v>
      </c>
    </row>
  </sheetData>
  <mergeCells count="15">
    <mergeCell ref="B519:K519"/>
    <mergeCell ref="B7:K7"/>
    <mergeCell ref="A1:B1"/>
    <mergeCell ref="H1:K1"/>
    <mergeCell ref="A3:K3"/>
    <mergeCell ref="D5:E5"/>
    <mergeCell ref="F5:G5"/>
    <mergeCell ref="A5:A6"/>
    <mergeCell ref="B5:B6"/>
    <mergeCell ref="C5:C6"/>
    <mergeCell ref="H5:H6"/>
    <mergeCell ref="I5:I6"/>
    <mergeCell ref="J5:J6"/>
    <mergeCell ref="K5:K6"/>
    <mergeCell ref="A2:K2"/>
  </mergeCells>
  <phoneticPr fontId="6" type="noConversion"/>
  <pageMargins left="0.7" right="0.7" top="0.75" bottom="0.75" header="0.3" footer="0.3"/>
  <pageSetup paperSize="9" orientation="landscape" useFirstPageNumber="1"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A34"/>
  <sheetViews>
    <sheetView workbookViewId="0">
      <selection activeCell="G40" sqref="G40"/>
    </sheetView>
  </sheetViews>
  <sheetFormatPr defaultColWidth="8.7109375" defaultRowHeight="15.75" x14ac:dyDescent="0.25"/>
  <cols>
    <col min="1" max="1" width="5.7109375" style="39" customWidth="1"/>
    <col min="2" max="2" width="22.85546875" style="4" customWidth="1"/>
    <col min="3" max="3" width="20.140625" style="4" hidden="1" customWidth="1"/>
    <col min="4" max="4" width="10.5703125" style="25" customWidth="1"/>
    <col min="5" max="5" width="8.5703125" style="38" customWidth="1"/>
    <col min="6" max="6" width="11" style="26" customWidth="1"/>
    <col min="7" max="7" width="8.7109375" style="38"/>
    <col min="8" max="8" width="10.28515625" style="40" customWidth="1"/>
    <col min="9" max="9" width="9.140625" style="40" customWidth="1"/>
    <col min="10" max="10" width="20.7109375" style="41" customWidth="1"/>
    <col min="11" max="11" width="0" style="2" hidden="1" customWidth="1"/>
    <col min="12" max="12" width="11.5703125" style="1" hidden="1" customWidth="1"/>
    <col min="13" max="237" width="0" style="1" hidden="1" customWidth="1"/>
    <col min="238" max="16384" width="8.7109375" style="1"/>
  </cols>
  <sheetData>
    <row r="1" spans="1:235" customFormat="1" ht="26.25" customHeight="1" x14ac:dyDescent="0.25">
      <c r="A1" s="386" t="s">
        <v>840</v>
      </c>
      <c r="B1" s="386"/>
      <c r="H1" s="387" t="s">
        <v>926</v>
      </c>
      <c r="I1" s="387"/>
      <c r="J1" s="387"/>
    </row>
    <row r="2" spans="1:235" customFormat="1" ht="19.5" customHeight="1" x14ac:dyDescent="0.25">
      <c r="A2" s="50"/>
      <c r="B2" s="50"/>
      <c r="H2" s="107"/>
      <c r="I2" s="107"/>
      <c r="J2" s="107"/>
    </row>
    <row r="3" spans="1:235" s="6" customFormat="1" ht="23.25" customHeight="1" x14ac:dyDescent="0.25">
      <c r="A3" s="389" t="s">
        <v>405</v>
      </c>
      <c r="B3" s="389"/>
      <c r="C3" s="389"/>
      <c r="D3" s="389"/>
      <c r="E3" s="389"/>
      <c r="F3" s="389"/>
      <c r="G3" s="389"/>
      <c r="H3" s="389"/>
      <c r="I3" s="389"/>
      <c r="J3" s="389"/>
      <c r="K3" s="3"/>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5"/>
    </row>
    <row r="4" spans="1:235" s="6" customFormat="1" ht="35.25" customHeight="1" x14ac:dyDescent="0.25">
      <c r="A4" s="104"/>
      <c r="B4" s="388" t="s">
        <v>844</v>
      </c>
      <c r="C4" s="389"/>
      <c r="D4" s="389"/>
      <c r="E4" s="389"/>
      <c r="F4" s="389"/>
      <c r="G4" s="389"/>
      <c r="H4" s="389"/>
      <c r="I4" s="389"/>
      <c r="J4" s="389"/>
      <c r="K4" s="389"/>
      <c r="L4" s="389"/>
      <c r="M4" s="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5"/>
    </row>
    <row r="5" spans="1:235" s="4" customFormat="1" ht="12.75" customHeight="1" thickBot="1" x14ac:dyDescent="0.3">
      <c r="A5" s="104"/>
      <c r="B5" s="110"/>
      <c r="C5" s="108"/>
      <c r="D5" s="108"/>
      <c r="E5" s="108"/>
      <c r="F5" s="108"/>
      <c r="G5" s="108"/>
      <c r="H5" s="108"/>
      <c r="I5" s="108"/>
      <c r="J5" s="108"/>
      <c r="K5" s="108"/>
      <c r="L5" s="108"/>
      <c r="M5" s="3"/>
    </row>
    <row r="6" spans="1:235" ht="40.5" customHeight="1" thickTop="1" x14ac:dyDescent="0.25">
      <c r="A6" s="401" t="s">
        <v>189</v>
      </c>
      <c r="B6" s="403" t="s">
        <v>243</v>
      </c>
      <c r="C6" s="403" t="s">
        <v>240</v>
      </c>
      <c r="D6" s="405" t="s">
        <v>241</v>
      </c>
      <c r="E6" s="406"/>
      <c r="F6" s="407" t="s">
        <v>242</v>
      </c>
      <c r="G6" s="408"/>
      <c r="H6" s="396" t="s">
        <v>244</v>
      </c>
      <c r="I6" s="396" t="s">
        <v>245</v>
      </c>
      <c r="J6" s="398" t="s">
        <v>403</v>
      </c>
      <c r="K6" s="400"/>
    </row>
    <row r="7" spans="1:235" s="6" customFormat="1" ht="33.75" customHeight="1" x14ac:dyDescent="0.25">
      <c r="A7" s="402"/>
      <c r="B7" s="404"/>
      <c r="C7" s="404"/>
      <c r="D7" s="35" t="s">
        <v>402</v>
      </c>
      <c r="E7" s="35" t="s">
        <v>239</v>
      </c>
      <c r="F7" s="34" t="s">
        <v>246</v>
      </c>
      <c r="G7" s="35" t="s">
        <v>239</v>
      </c>
      <c r="H7" s="397"/>
      <c r="I7" s="397"/>
      <c r="J7" s="399"/>
      <c r="K7" s="400"/>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5"/>
    </row>
    <row r="8" spans="1:235" s="43" customFormat="1" ht="17.25" customHeight="1" x14ac:dyDescent="0.25">
      <c r="A8" s="111"/>
      <c r="B8" s="44" t="s">
        <v>174</v>
      </c>
      <c r="C8" s="44" t="s">
        <v>175</v>
      </c>
      <c r="D8" s="45">
        <v>3</v>
      </c>
      <c r="E8" s="45">
        <v>4</v>
      </c>
      <c r="F8" s="45">
        <v>5</v>
      </c>
      <c r="G8" s="45">
        <v>6</v>
      </c>
      <c r="H8" s="46" t="s">
        <v>180</v>
      </c>
      <c r="I8" s="46">
        <v>8</v>
      </c>
      <c r="J8" s="112">
        <v>9</v>
      </c>
      <c r="K8" s="400"/>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42"/>
    </row>
    <row r="9" spans="1:235" s="6" customFormat="1" ht="18" hidden="1" customHeight="1" x14ac:dyDescent="0.25">
      <c r="A9" s="99" t="s">
        <v>249</v>
      </c>
      <c r="B9" s="51" t="s">
        <v>247</v>
      </c>
      <c r="C9" s="57"/>
      <c r="D9" s="52">
        <f>SUM(D10:D26)</f>
        <v>594.21</v>
      </c>
      <c r="E9" s="54"/>
      <c r="F9" s="53">
        <f>SUM(F10:F26)</f>
        <v>112769</v>
      </c>
      <c r="G9" s="54"/>
      <c r="H9" s="57"/>
      <c r="I9" s="27"/>
      <c r="J9" s="11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5"/>
    </row>
    <row r="10" spans="1:235" s="6" customFormat="1" ht="14.25" hidden="1" customHeight="1" x14ac:dyDescent="0.25">
      <c r="A10" s="114">
        <v>1</v>
      </c>
      <c r="B10" s="19" t="s">
        <v>104</v>
      </c>
      <c r="C10" s="19" t="s">
        <v>96</v>
      </c>
      <c r="D10" s="20">
        <v>13.58</v>
      </c>
      <c r="E10" s="27">
        <f t="shared" ref="E10:E26" si="0">D10/50*100</f>
        <v>27.16</v>
      </c>
      <c r="F10" s="21">
        <v>2644</v>
      </c>
      <c r="G10" s="36">
        <f t="shared" ref="G10:G26" si="1">F10/2500*100</f>
        <v>105.76</v>
      </c>
      <c r="H10" s="32" t="s">
        <v>198</v>
      </c>
      <c r="I10" s="27"/>
      <c r="J10" s="11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5"/>
    </row>
    <row r="11" spans="1:235" s="6" customFormat="1" ht="14.25" hidden="1" customHeight="1" x14ac:dyDescent="0.25">
      <c r="A11" s="114">
        <v>2</v>
      </c>
      <c r="B11" s="19" t="s">
        <v>111</v>
      </c>
      <c r="C11" s="19" t="s">
        <v>96</v>
      </c>
      <c r="D11" s="20">
        <v>21.38</v>
      </c>
      <c r="E11" s="27">
        <f t="shared" si="0"/>
        <v>42.76</v>
      </c>
      <c r="F11" s="21">
        <v>7656</v>
      </c>
      <c r="G11" s="36">
        <f t="shared" si="1"/>
        <v>306.23999999999995</v>
      </c>
      <c r="H11" s="32" t="s">
        <v>198</v>
      </c>
      <c r="I11" s="27"/>
      <c r="J11" s="11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5"/>
    </row>
    <row r="12" spans="1:235" s="6" customFormat="1" ht="14.25" hidden="1" customHeight="1" x14ac:dyDescent="0.25">
      <c r="A12" s="114">
        <v>3</v>
      </c>
      <c r="B12" s="19" t="s">
        <v>102</v>
      </c>
      <c r="C12" s="19" t="s">
        <v>96</v>
      </c>
      <c r="D12" s="20">
        <v>17</v>
      </c>
      <c r="E12" s="27">
        <f t="shared" si="0"/>
        <v>34</v>
      </c>
      <c r="F12" s="21">
        <v>10684</v>
      </c>
      <c r="G12" s="36">
        <f t="shared" si="1"/>
        <v>427.36</v>
      </c>
      <c r="H12" s="32" t="s">
        <v>198</v>
      </c>
      <c r="I12" s="27"/>
      <c r="J12" s="11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5"/>
    </row>
    <row r="13" spans="1:235" s="6" customFormat="1" ht="14.25" hidden="1" customHeight="1" x14ac:dyDescent="0.25">
      <c r="A13" s="114">
        <v>4</v>
      </c>
      <c r="B13" s="19" t="s">
        <v>101</v>
      </c>
      <c r="C13" s="19" t="s">
        <v>96</v>
      </c>
      <c r="D13" s="20">
        <v>18.27</v>
      </c>
      <c r="E13" s="27">
        <f t="shared" si="0"/>
        <v>36.54</v>
      </c>
      <c r="F13" s="21">
        <v>6727</v>
      </c>
      <c r="G13" s="36">
        <f t="shared" si="1"/>
        <v>269.08</v>
      </c>
      <c r="H13" s="32" t="s">
        <v>198</v>
      </c>
      <c r="I13" s="27"/>
      <c r="J13" s="11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5"/>
    </row>
    <row r="14" spans="1:235" s="6" customFormat="1" ht="14.25" hidden="1" customHeight="1" x14ac:dyDescent="0.25">
      <c r="A14" s="114">
        <v>5</v>
      </c>
      <c r="B14" s="19" t="s">
        <v>114</v>
      </c>
      <c r="C14" s="19" t="s">
        <v>96</v>
      </c>
      <c r="D14" s="20">
        <v>18.77</v>
      </c>
      <c r="E14" s="27">
        <f t="shared" si="0"/>
        <v>37.54</v>
      </c>
      <c r="F14" s="21">
        <v>11523</v>
      </c>
      <c r="G14" s="36">
        <f t="shared" si="1"/>
        <v>460.92</v>
      </c>
      <c r="H14" s="32" t="s">
        <v>198</v>
      </c>
      <c r="I14" s="27"/>
      <c r="J14" s="11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5"/>
    </row>
    <row r="15" spans="1:235" s="6" customFormat="1" ht="14.25" hidden="1" customHeight="1" x14ac:dyDescent="0.25">
      <c r="A15" s="114">
        <v>6</v>
      </c>
      <c r="B15" s="19" t="s">
        <v>108</v>
      </c>
      <c r="C15" s="19" t="s">
        <v>96</v>
      </c>
      <c r="D15" s="20">
        <v>25.47</v>
      </c>
      <c r="E15" s="27">
        <f t="shared" si="0"/>
        <v>50.94</v>
      </c>
      <c r="F15" s="21">
        <v>5128</v>
      </c>
      <c r="G15" s="36">
        <f t="shared" si="1"/>
        <v>205.12</v>
      </c>
      <c r="H15" s="32" t="s">
        <v>198</v>
      </c>
      <c r="I15" s="27"/>
      <c r="J15" s="11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5"/>
    </row>
    <row r="16" spans="1:235" s="6" customFormat="1" ht="14.25" hidden="1" customHeight="1" x14ac:dyDescent="0.25">
      <c r="A16" s="114">
        <v>7</v>
      </c>
      <c r="B16" s="19" t="s">
        <v>100</v>
      </c>
      <c r="C16" s="19" t="s">
        <v>96</v>
      </c>
      <c r="D16" s="20">
        <v>47.3</v>
      </c>
      <c r="E16" s="27">
        <f t="shared" si="0"/>
        <v>94.6</v>
      </c>
      <c r="F16" s="21">
        <v>5409</v>
      </c>
      <c r="G16" s="36">
        <f t="shared" si="1"/>
        <v>216.36</v>
      </c>
      <c r="H16" s="32" t="s">
        <v>198</v>
      </c>
      <c r="I16" s="27"/>
      <c r="J16" s="11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5"/>
    </row>
    <row r="17" spans="1:232" s="6" customFormat="1" ht="14.25" hidden="1" customHeight="1" x14ac:dyDescent="0.25">
      <c r="A17" s="114">
        <v>8</v>
      </c>
      <c r="B17" s="19" t="s">
        <v>112</v>
      </c>
      <c r="C17" s="19" t="s">
        <v>96</v>
      </c>
      <c r="D17" s="20">
        <v>55.63</v>
      </c>
      <c r="E17" s="27">
        <f t="shared" si="0"/>
        <v>111.26</v>
      </c>
      <c r="F17" s="21">
        <v>9271</v>
      </c>
      <c r="G17" s="36">
        <f t="shared" si="1"/>
        <v>370.84000000000003</v>
      </c>
      <c r="H17" s="32" t="s">
        <v>198</v>
      </c>
      <c r="I17" s="27"/>
      <c r="J17" s="115"/>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5"/>
    </row>
    <row r="18" spans="1:232" s="6" customFormat="1" ht="14.25" hidden="1" customHeight="1" x14ac:dyDescent="0.25">
      <c r="A18" s="114">
        <v>9</v>
      </c>
      <c r="B18" s="19" t="s">
        <v>113</v>
      </c>
      <c r="C18" s="19" t="s">
        <v>96</v>
      </c>
      <c r="D18" s="20">
        <v>37.130000000000003</v>
      </c>
      <c r="E18" s="27">
        <f t="shared" si="0"/>
        <v>74.260000000000005</v>
      </c>
      <c r="F18" s="21">
        <v>6849</v>
      </c>
      <c r="G18" s="36">
        <f t="shared" si="1"/>
        <v>273.95999999999998</v>
      </c>
      <c r="H18" s="32" t="s">
        <v>198</v>
      </c>
      <c r="I18" s="27"/>
      <c r="J18" s="115"/>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5"/>
    </row>
    <row r="19" spans="1:232" s="6" customFormat="1" ht="14.25" hidden="1" customHeight="1" x14ac:dyDescent="0.25">
      <c r="A19" s="114">
        <v>10</v>
      </c>
      <c r="B19" s="19" t="s">
        <v>110</v>
      </c>
      <c r="C19" s="19" t="s">
        <v>96</v>
      </c>
      <c r="D19" s="20">
        <v>58.34</v>
      </c>
      <c r="E19" s="27">
        <f t="shared" si="0"/>
        <v>116.68</v>
      </c>
      <c r="F19" s="21">
        <v>4524</v>
      </c>
      <c r="G19" s="36">
        <f t="shared" si="1"/>
        <v>180.96</v>
      </c>
      <c r="H19" s="32" t="s">
        <v>198</v>
      </c>
      <c r="I19" s="27"/>
      <c r="J19" s="115"/>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5"/>
    </row>
    <row r="20" spans="1:232" s="6" customFormat="1" ht="14.25" hidden="1" customHeight="1" x14ac:dyDescent="0.25">
      <c r="A20" s="114">
        <v>11</v>
      </c>
      <c r="B20" s="19" t="s">
        <v>115</v>
      </c>
      <c r="C20" s="19" t="s">
        <v>96</v>
      </c>
      <c r="D20" s="20">
        <v>53.98</v>
      </c>
      <c r="E20" s="27">
        <f t="shared" si="0"/>
        <v>107.96</v>
      </c>
      <c r="F20" s="21">
        <v>9352</v>
      </c>
      <c r="G20" s="36">
        <f t="shared" si="1"/>
        <v>374.08000000000004</v>
      </c>
      <c r="H20" s="32" t="s">
        <v>198</v>
      </c>
      <c r="I20" s="27"/>
      <c r="J20" s="115"/>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5"/>
    </row>
    <row r="21" spans="1:232" s="6" customFormat="1" ht="14.25" hidden="1" customHeight="1" x14ac:dyDescent="0.25">
      <c r="A21" s="114">
        <v>12</v>
      </c>
      <c r="B21" s="19" t="s">
        <v>99</v>
      </c>
      <c r="C21" s="19" t="s">
        <v>96</v>
      </c>
      <c r="D21" s="20">
        <v>41.39</v>
      </c>
      <c r="E21" s="27">
        <f t="shared" si="0"/>
        <v>82.78</v>
      </c>
      <c r="F21" s="21">
        <v>5471</v>
      </c>
      <c r="G21" s="36">
        <f t="shared" si="1"/>
        <v>218.84</v>
      </c>
      <c r="H21" s="32" t="s">
        <v>198</v>
      </c>
      <c r="I21" s="27"/>
      <c r="J21" s="115"/>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5"/>
    </row>
    <row r="22" spans="1:232" s="6" customFormat="1" ht="14.25" hidden="1" customHeight="1" x14ac:dyDescent="0.25">
      <c r="A22" s="114">
        <v>13</v>
      </c>
      <c r="B22" s="19" t="s">
        <v>103</v>
      </c>
      <c r="C22" s="19" t="s">
        <v>96</v>
      </c>
      <c r="D22" s="20">
        <v>44.55</v>
      </c>
      <c r="E22" s="27">
        <f t="shared" si="0"/>
        <v>89.1</v>
      </c>
      <c r="F22" s="21">
        <v>5067</v>
      </c>
      <c r="G22" s="36">
        <f t="shared" si="1"/>
        <v>202.68</v>
      </c>
      <c r="H22" s="32" t="s">
        <v>198</v>
      </c>
      <c r="I22" s="27"/>
      <c r="J22" s="115"/>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5"/>
    </row>
    <row r="23" spans="1:232" s="6" customFormat="1" ht="14.25" hidden="1" customHeight="1" x14ac:dyDescent="0.25">
      <c r="A23" s="114">
        <v>14</v>
      </c>
      <c r="B23" s="19" t="s">
        <v>106</v>
      </c>
      <c r="C23" s="19" t="s">
        <v>96</v>
      </c>
      <c r="D23" s="20">
        <v>48.63</v>
      </c>
      <c r="E23" s="27">
        <f t="shared" si="0"/>
        <v>97.26</v>
      </c>
      <c r="F23" s="21">
        <v>3068</v>
      </c>
      <c r="G23" s="36">
        <f t="shared" si="1"/>
        <v>122.72000000000001</v>
      </c>
      <c r="H23" s="32" t="s">
        <v>198</v>
      </c>
      <c r="I23" s="27"/>
      <c r="J23" s="115"/>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5"/>
    </row>
    <row r="24" spans="1:232" s="64" customFormat="1" ht="14.25" hidden="1" customHeight="1" x14ac:dyDescent="0.25">
      <c r="A24" s="116">
        <v>15</v>
      </c>
      <c r="B24" s="59" t="s">
        <v>107</v>
      </c>
      <c r="C24" s="59" t="s">
        <v>96</v>
      </c>
      <c r="D24" s="60">
        <v>36.799999999999997</v>
      </c>
      <c r="E24" s="61">
        <f t="shared" si="0"/>
        <v>73.599999999999994</v>
      </c>
      <c r="F24" s="65">
        <v>6211</v>
      </c>
      <c r="G24" s="66">
        <f t="shared" si="1"/>
        <v>248.44</v>
      </c>
      <c r="H24" s="67" t="s">
        <v>198</v>
      </c>
      <c r="I24" s="61"/>
      <c r="J24" s="117"/>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3"/>
    </row>
    <row r="25" spans="1:232" s="6" customFormat="1" ht="14.25" hidden="1" customHeight="1" x14ac:dyDescent="0.25">
      <c r="A25" s="114">
        <v>16</v>
      </c>
      <c r="B25" s="19" t="s">
        <v>109</v>
      </c>
      <c r="C25" s="19" t="s">
        <v>96</v>
      </c>
      <c r="D25" s="20">
        <v>35.32</v>
      </c>
      <c r="E25" s="27">
        <f t="shared" si="0"/>
        <v>70.64</v>
      </c>
      <c r="F25" s="21">
        <v>3284</v>
      </c>
      <c r="G25" s="36">
        <f t="shared" si="1"/>
        <v>131.36000000000001</v>
      </c>
      <c r="H25" s="32" t="s">
        <v>198</v>
      </c>
      <c r="I25" s="27"/>
      <c r="J25" s="115"/>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5"/>
    </row>
    <row r="26" spans="1:232" s="6" customFormat="1" ht="12.75" hidden="1" customHeight="1" x14ac:dyDescent="0.25">
      <c r="A26" s="114">
        <v>17</v>
      </c>
      <c r="B26" s="19" t="s">
        <v>98</v>
      </c>
      <c r="C26" s="19" t="s">
        <v>96</v>
      </c>
      <c r="D26" s="20">
        <v>20.67</v>
      </c>
      <c r="E26" s="27">
        <f t="shared" si="0"/>
        <v>41.34</v>
      </c>
      <c r="F26" s="21">
        <v>9901</v>
      </c>
      <c r="G26" s="36">
        <f t="shared" si="1"/>
        <v>396.03999999999996</v>
      </c>
      <c r="H26" s="32" t="s">
        <v>198</v>
      </c>
      <c r="I26" s="27"/>
      <c r="J26" s="115"/>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5"/>
    </row>
    <row r="27" spans="1:232" s="6" customFormat="1" ht="16.5" hidden="1" customHeight="1" x14ac:dyDescent="0.25">
      <c r="A27" s="99" t="s">
        <v>250</v>
      </c>
      <c r="B27" s="51" t="s">
        <v>251</v>
      </c>
      <c r="C27" s="19"/>
      <c r="D27" s="55">
        <f>SUM(D28:D29)</f>
        <v>25.939999999999998</v>
      </c>
      <c r="E27" s="55"/>
      <c r="F27" s="56">
        <f>SUM(F28:F29)</f>
        <v>15203</v>
      </c>
      <c r="G27" s="36"/>
      <c r="H27" s="32"/>
      <c r="I27" s="27"/>
      <c r="J27" s="115"/>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5"/>
    </row>
    <row r="28" spans="1:232" s="6" customFormat="1" ht="14.25" hidden="1" customHeight="1" x14ac:dyDescent="0.25">
      <c r="A28" s="114">
        <v>1</v>
      </c>
      <c r="B28" s="19" t="s">
        <v>97</v>
      </c>
      <c r="C28" s="19" t="s">
        <v>96</v>
      </c>
      <c r="D28" s="20">
        <v>18.649999999999999</v>
      </c>
      <c r="E28" s="27">
        <f>D28/14*100</f>
        <v>133.21428571428569</v>
      </c>
      <c r="F28" s="21">
        <v>9426</v>
      </c>
      <c r="G28" s="36">
        <f>F28/4000*100</f>
        <v>235.65</v>
      </c>
      <c r="H28" s="48" t="s">
        <v>198</v>
      </c>
      <c r="I28" s="27"/>
      <c r="J28" s="118"/>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5"/>
    </row>
    <row r="29" spans="1:232" s="6" customFormat="1" ht="14.25" hidden="1" customHeight="1" x14ac:dyDescent="0.25">
      <c r="A29" s="114">
        <v>2</v>
      </c>
      <c r="B29" s="19" t="s">
        <v>105</v>
      </c>
      <c r="C29" s="19" t="s">
        <v>96</v>
      </c>
      <c r="D29" s="20">
        <v>7.29</v>
      </c>
      <c r="E29" s="27">
        <f>D29/14*100</f>
        <v>52.071428571428569</v>
      </c>
      <c r="F29" s="21">
        <v>5777</v>
      </c>
      <c r="G29" s="36">
        <f>F29/4000*100</f>
        <v>144.42500000000001</v>
      </c>
      <c r="H29" s="32" t="s">
        <v>198</v>
      </c>
      <c r="I29" s="27"/>
      <c r="J29" s="115"/>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5"/>
    </row>
    <row r="30" spans="1:232" s="6" customFormat="1" ht="12.75" hidden="1" customHeight="1" x14ac:dyDescent="0.25">
      <c r="A30" s="100"/>
      <c r="B30" s="58" t="s">
        <v>199</v>
      </c>
      <c r="C30" s="22"/>
      <c r="D30" s="23">
        <v>224.77</v>
      </c>
      <c r="E30" s="30"/>
      <c r="F30" s="24"/>
      <c r="G30" s="37"/>
      <c r="H30" s="49"/>
      <c r="I30" s="30"/>
      <c r="J30" s="119"/>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5"/>
    </row>
    <row r="31" spans="1:232" s="9" customFormat="1" ht="18.75" customHeight="1" x14ac:dyDescent="0.25">
      <c r="A31" s="120" t="s">
        <v>171</v>
      </c>
      <c r="B31" s="86" t="s">
        <v>116</v>
      </c>
      <c r="C31" s="87"/>
      <c r="D31" s="88"/>
      <c r="E31" s="88"/>
      <c r="F31" s="89"/>
      <c r="G31" s="90"/>
      <c r="H31" s="91"/>
      <c r="I31" s="92"/>
      <c r="J31" s="121"/>
      <c r="K31" s="7"/>
      <c r="L31" s="85"/>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8"/>
    </row>
    <row r="32" spans="1:232" s="9" customFormat="1" ht="18.75" customHeight="1" x14ac:dyDescent="0.25">
      <c r="A32" s="120" t="s">
        <v>174</v>
      </c>
      <c r="B32" s="86" t="s">
        <v>247</v>
      </c>
      <c r="C32" s="87"/>
      <c r="D32" s="88"/>
      <c r="E32" s="88"/>
      <c r="F32" s="89"/>
      <c r="G32" s="90"/>
      <c r="H32" s="91"/>
      <c r="I32" s="92"/>
      <c r="J32" s="121"/>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8"/>
    </row>
    <row r="33" spans="1:232" s="9" customFormat="1" ht="20.25" customHeight="1" thickBot="1" x14ac:dyDescent="0.3">
      <c r="A33" s="122" t="s">
        <v>258</v>
      </c>
      <c r="B33" s="123" t="s">
        <v>201</v>
      </c>
      <c r="C33" s="123" t="s">
        <v>116</v>
      </c>
      <c r="D33" s="124">
        <v>97.87</v>
      </c>
      <c r="E33" s="125">
        <f>D33/50*100</f>
        <v>195.74</v>
      </c>
      <c r="F33" s="126">
        <v>6407</v>
      </c>
      <c r="G33" s="125">
        <f>F33/2500*100</f>
        <v>256.28000000000003</v>
      </c>
      <c r="H33" s="127" t="s">
        <v>198</v>
      </c>
      <c r="I33" s="128">
        <v>0</v>
      </c>
      <c r="J33" s="129" t="s">
        <v>293</v>
      </c>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8"/>
    </row>
    <row r="34" spans="1:232" ht="16.5" thickTop="1" x14ac:dyDescent="0.25"/>
  </sheetData>
  <mergeCells count="13">
    <mergeCell ref="I6:I7"/>
    <mergeCell ref="J6:J7"/>
    <mergeCell ref="K6:K8"/>
    <mergeCell ref="A1:B1"/>
    <mergeCell ref="H1:J1"/>
    <mergeCell ref="A3:J3"/>
    <mergeCell ref="A6:A7"/>
    <mergeCell ref="B6:B7"/>
    <mergeCell ref="C6:C7"/>
    <mergeCell ref="D6:E6"/>
    <mergeCell ref="F6:G6"/>
    <mergeCell ref="H6:H7"/>
    <mergeCell ref="B4:L4"/>
  </mergeCells>
  <pageMargins left="0.7" right="0.7" top="0.75" bottom="0.75" header="0.3" footer="0.3"/>
  <pageSetup paperSize="9" scale="1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A148"/>
  <sheetViews>
    <sheetView tabSelected="1" topLeftCell="A124" workbookViewId="0">
      <selection activeCell="C134" sqref="C134"/>
    </sheetView>
  </sheetViews>
  <sheetFormatPr defaultColWidth="8.7109375" defaultRowHeight="15" x14ac:dyDescent="0.25"/>
  <cols>
    <col min="1" max="1" width="9.5703125" style="39" customWidth="1"/>
    <col min="2" max="2" width="19.7109375" style="69" customWidth="1"/>
    <col min="3" max="3" width="31.7109375" style="69" customWidth="1"/>
    <col min="4" max="4" width="9.85546875" style="69" customWidth="1"/>
    <col min="5" max="5" width="10.5703125" style="79" customWidth="1"/>
    <col min="6" max="6" width="13.85546875" style="346" customWidth="1"/>
    <col min="7" max="7" width="10.28515625" style="81" customWidth="1"/>
    <col min="8" max="8" width="9" style="80" customWidth="1"/>
    <col min="9" max="9" width="10.28515625" style="82" customWidth="1"/>
    <col min="10" max="10" width="9.140625" style="94" customWidth="1"/>
    <col min="11" max="11" width="20.140625" style="105" customWidth="1"/>
    <col min="12" max="114" width="0" style="72" hidden="1" customWidth="1"/>
    <col min="115" max="16384" width="8.7109375" style="72"/>
  </cols>
  <sheetData>
    <row r="1" spans="1:235" customFormat="1" ht="16.5" x14ac:dyDescent="0.25">
      <c r="A1" s="47"/>
      <c r="B1" s="414" t="s">
        <v>840</v>
      </c>
      <c r="C1" s="414"/>
      <c r="E1" s="95"/>
      <c r="F1" s="343"/>
      <c r="G1" s="96"/>
      <c r="H1" s="95"/>
      <c r="I1" s="73"/>
      <c r="J1" s="68"/>
      <c r="K1" s="106" t="s">
        <v>927</v>
      </c>
    </row>
    <row r="2" spans="1:235" customFormat="1" ht="16.5" x14ac:dyDescent="0.25">
      <c r="A2" s="109"/>
      <c r="B2" s="109"/>
      <c r="C2" s="109"/>
      <c r="E2" s="95"/>
      <c r="F2" s="343"/>
      <c r="G2" s="96"/>
      <c r="H2" s="95"/>
      <c r="I2" s="73"/>
      <c r="J2" s="68"/>
      <c r="K2" s="106"/>
    </row>
    <row r="3" spans="1:235" s="71" customFormat="1" ht="15.75" x14ac:dyDescent="0.25">
      <c r="A3" s="389" t="s">
        <v>406</v>
      </c>
      <c r="B3" s="389"/>
      <c r="C3" s="389"/>
      <c r="D3" s="389"/>
      <c r="E3" s="389"/>
      <c r="F3" s="389"/>
      <c r="G3" s="389"/>
      <c r="H3" s="389"/>
      <c r="I3" s="389"/>
      <c r="J3" s="389"/>
      <c r="K3" s="389"/>
      <c r="L3" s="4"/>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70"/>
    </row>
    <row r="4" spans="1:235" s="6" customFormat="1" ht="15.75" x14ac:dyDescent="0.25">
      <c r="A4" s="98"/>
      <c r="B4" s="388" t="s">
        <v>845</v>
      </c>
      <c r="C4" s="388"/>
      <c r="D4" s="388"/>
      <c r="E4" s="388"/>
      <c r="F4" s="388"/>
      <c r="G4" s="388"/>
      <c r="H4" s="388"/>
      <c r="I4" s="388"/>
      <c r="J4" s="388"/>
      <c r="K4" s="388"/>
      <c r="L4" s="388"/>
      <c r="M4" s="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5"/>
    </row>
    <row r="5" spans="1:235" s="4" customFormat="1" ht="15.75" x14ac:dyDescent="0.25">
      <c r="A5" s="104"/>
      <c r="B5" s="130"/>
      <c r="C5" s="131"/>
      <c r="D5" s="131"/>
      <c r="E5" s="131"/>
      <c r="F5" s="131"/>
      <c r="G5" s="131"/>
      <c r="H5" s="131"/>
      <c r="I5" s="131"/>
      <c r="J5" s="131"/>
      <c r="K5" s="131"/>
      <c r="L5" s="131"/>
      <c r="M5" s="3"/>
    </row>
    <row r="6" spans="1:235" x14ac:dyDescent="0.25">
      <c r="A6" s="416" t="s">
        <v>189</v>
      </c>
      <c r="B6" s="416" t="s">
        <v>253</v>
      </c>
      <c r="C6" s="417" t="s">
        <v>254</v>
      </c>
      <c r="D6" s="416" t="s">
        <v>255</v>
      </c>
      <c r="E6" s="418" t="s">
        <v>241</v>
      </c>
      <c r="F6" s="418"/>
      <c r="G6" s="415" t="s">
        <v>242</v>
      </c>
      <c r="H6" s="415"/>
      <c r="I6" s="416" t="s">
        <v>244</v>
      </c>
      <c r="J6" s="419" t="s">
        <v>245</v>
      </c>
      <c r="K6" s="415" t="s">
        <v>262</v>
      </c>
    </row>
    <row r="7" spans="1:235" s="71" customFormat="1" ht="42.75" x14ac:dyDescent="0.25">
      <c r="A7" s="416"/>
      <c r="B7" s="416"/>
      <c r="C7" s="417"/>
      <c r="D7" s="416"/>
      <c r="E7" s="221" t="s">
        <v>263</v>
      </c>
      <c r="F7" s="221" t="s">
        <v>239</v>
      </c>
      <c r="G7" s="222" t="s">
        <v>246</v>
      </c>
      <c r="H7" s="221" t="s">
        <v>239</v>
      </c>
      <c r="I7" s="416"/>
      <c r="J7" s="419"/>
      <c r="K7" s="415"/>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70"/>
    </row>
    <row r="8" spans="1:235" s="103" customFormat="1" x14ac:dyDescent="0.25">
      <c r="A8" s="132"/>
      <c r="B8" s="103" t="s">
        <v>174</v>
      </c>
      <c r="C8" s="103">
        <v>2</v>
      </c>
      <c r="E8" s="223">
        <v>3</v>
      </c>
      <c r="F8" s="223">
        <v>4</v>
      </c>
      <c r="G8" s="223">
        <v>5</v>
      </c>
      <c r="H8" s="223">
        <v>6</v>
      </c>
      <c r="I8" s="132" t="s">
        <v>180</v>
      </c>
      <c r="J8" s="132">
        <v>8</v>
      </c>
      <c r="K8" s="223">
        <v>9</v>
      </c>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2"/>
    </row>
    <row r="9" spans="1:235" s="103" customFormat="1" ht="15.75" x14ac:dyDescent="0.25">
      <c r="A9" s="132"/>
      <c r="B9" s="409" t="s">
        <v>841</v>
      </c>
      <c r="C9" s="410"/>
      <c r="D9" s="410"/>
      <c r="E9" s="410"/>
      <c r="F9" s="410"/>
      <c r="G9" s="410"/>
      <c r="H9" s="410"/>
      <c r="I9" s="410"/>
      <c r="J9" s="411"/>
      <c r="K9" s="223"/>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2"/>
    </row>
    <row r="10" spans="1:235" s="75" customFormat="1" x14ac:dyDescent="0.25">
      <c r="A10" s="133" t="s">
        <v>171</v>
      </c>
      <c r="B10" s="224"/>
      <c r="C10" s="224" t="s">
        <v>116</v>
      </c>
      <c r="D10" s="155">
        <f>SUM(D12:D18)</f>
        <v>9</v>
      </c>
      <c r="E10" s="225"/>
      <c r="F10" s="281"/>
      <c r="G10" s="226"/>
      <c r="H10" s="227"/>
      <c r="I10" s="228"/>
      <c r="J10" s="229"/>
      <c r="K10" s="230"/>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4"/>
    </row>
    <row r="11" spans="1:235" s="75" customFormat="1" x14ac:dyDescent="0.25">
      <c r="A11" s="133" t="s">
        <v>174</v>
      </c>
      <c r="B11" s="224" t="s">
        <v>247</v>
      </c>
      <c r="C11" s="143"/>
      <c r="D11" s="143"/>
      <c r="E11" s="225"/>
      <c r="F11" s="281"/>
      <c r="G11" s="226"/>
      <c r="H11" s="227"/>
      <c r="I11" s="231"/>
      <c r="J11" s="229"/>
      <c r="K11" s="230"/>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4"/>
    </row>
    <row r="12" spans="1:235" s="71" customFormat="1" ht="30" x14ac:dyDescent="0.25">
      <c r="A12" s="143" t="s">
        <v>258</v>
      </c>
      <c r="B12" s="232" t="s">
        <v>278</v>
      </c>
      <c r="C12" s="233" t="s">
        <v>310</v>
      </c>
      <c r="D12" s="234">
        <v>2</v>
      </c>
      <c r="E12" s="235">
        <v>76.38</v>
      </c>
      <c r="F12" s="235">
        <f>E12/100*100</f>
        <v>76.38</v>
      </c>
      <c r="G12" s="236">
        <v>12153</v>
      </c>
      <c r="H12" s="235">
        <f>G12/2500*100</f>
        <v>486.12</v>
      </c>
      <c r="I12" s="237" t="s">
        <v>286</v>
      </c>
      <c r="J12" s="157">
        <v>0</v>
      </c>
      <c r="K12" s="149" t="s">
        <v>299</v>
      </c>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70"/>
      <c r="DK12" s="71" t="s">
        <v>862</v>
      </c>
    </row>
    <row r="13" spans="1:235" s="71" customFormat="1" ht="30" x14ac:dyDescent="0.25">
      <c r="A13" s="143" t="s">
        <v>259</v>
      </c>
      <c r="B13" s="232" t="s">
        <v>311</v>
      </c>
      <c r="C13" s="233" t="s">
        <v>312</v>
      </c>
      <c r="D13" s="234">
        <v>2</v>
      </c>
      <c r="E13" s="238">
        <v>78.72</v>
      </c>
      <c r="F13" s="235">
        <f t="shared" ref="F13:F28" si="0">E13/100*100</f>
        <v>78.72</v>
      </c>
      <c r="G13" s="236">
        <v>24394</v>
      </c>
      <c r="H13" s="235">
        <f t="shared" ref="H13:H18" si="1">G13/2500*100</f>
        <v>975.76</v>
      </c>
      <c r="I13" s="237" t="s">
        <v>286</v>
      </c>
      <c r="J13" s="157">
        <v>0</v>
      </c>
      <c r="K13" s="149" t="s">
        <v>299</v>
      </c>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70"/>
      <c r="DK13" s="71" t="s">
        <v>862</v>
      </c>
    </row>
    <row r="14" spans="1:235" s="78" customFormat="1" ht="30" x14ac:dyDescent="0.25">
      <c r="A14" s="143" t="s">
        <v>287</v>
      </c>
      <c r="B14" s="239" t="s">
        <v>285</v>
      </c>
      <c r="C14" s="240" t="s">
        <v>313</v>
      </c>
      <c r="D14" s="234">
        <v>1</v>
      </c>
      <c r="E14" s="238">
        <v>132.76</v>
      </c>
      <c r="F14" s="235">
        <f t="shared" si="0"/>
        <v>132.76</v>
      </c>
      <c r="G14" s="236">
        <v>10612</v>
      </c>
      <c r="H14" s="235">
        <f>G14/5000*100</f>
        <v>212.23999999999998</v>
      </c>
      <c r="I14" s="237" t="s">
        <v>286</v>
      </c>
      <c r="J14" s="157">
        <v>0</v>
      </c>
      <c r="K14" s="241"/>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7"/>
    </row>
    <row r="15" spans="1:235" s="71" customFormat="1" ht="30" x14ac:dyDescent="0.25">
      <c r="A15" s="143" t="s">
        <v>288</v>
      </c>
      <c r="B15" s="232" t="s">
        <v>283</v>
      </c>
      <c r="C15" s="240" t="s">
        <v>314</v>
      </c>
      <c r="D15" s="234">
        <v>1</v>
      </c>
      <c r="E15" s="238">
        <v>142.59</v>
      </c>
      <c r="F15" s="235">
        <f t="shared" si="0"/>
        <v>142.59</v>
      </c>
      <c r="G15" s="236">
        <v>12499</v>
      </c>
      <c r="H15" s="235">
        <f t="shared" si="1"/>
        <v>499.96</v>
      </c>
      <c r="I15" s="237" t="s">
        <v>286</v>
      </c>
      <c r="J15" s="157">
        <v>0</v>
      </c>
      <c r="K15" s="149" t="s">
        <v>299</v>
      </c>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70"/>
    </row>
    <row r="16" spans="1:235" s="78" customFormat="1" x14ac:dyDescent="0.25">
      <c r="A16" s="143" t="s">
        <v>289</v>
      </c>
      <c r="B16" s="239" t="s">
        <v>284</v>
      </c>
      <c r="C16" s="240" t="s">
        <v>315</v>
      </c>
      <c r="D16" s="234">
        <v>1</v>
      </c>
      <c r="E16" s="238">
        <v>48.17</v>
      </c>
      <c r="F16" s="235">
        <f t="shared" si="0"/>
        <v>48.17</v>
      </c>
      <c r="G16" s="236">
        <v>9342</v>
      </c>
      <c r="H16" s="235">
        <f t="shared" si="1"/>
        <v>373.68</v>
      </c>
      <c r="I16" s="237" t="s">
        <v>286</v>
      </c>
      <c r="J16" s="157">
        <v>0</v>
      </c>
      <c r="K16" s="149" t="s">
        <v>299</v>
      </c>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7"/>
      <c r="DK16" s="78">
        <v>1</v>
      </c>
    </row>
    <row r="17" spans="1:115" s="78" customFormat="1" x14ac:dyDescent="0.25">
      <c r="A17" s="143" t="s">
        <v>307</v>
      </c>
      <c r="B17" s="239" t="s">
        <v>280</v>
      </c>
      <c r="C17" s="240" t="s">
        <v>316</v>
      </c>
      <c r="D17" s="234">
        <v>1</v>
      </c>
      <c r="E17" s="238">
        <v>134.15</v>
      </c>
      <c r="F17" s="235">
        <f t="shared" si="0"/>
        <v>134.15</v>
      </c>
      <c r="G17" s="236">
        <v>8331</v>
      </c>
      <c r="H17" s="235">
        <f t="shared" si="1"/>
        <v>333.24</v>
      </c>
      <c r="I17" s="237" t="s">
        <v>286</v>
      </c>
      <c r="J17" s="157">
        <v>0</v>
      </c>
      <c r="K17" s="149" t="s">
        <v>299</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7"/>
    </row>
    <row r="18" spans="1:115" s="78" customFormat="1" x14ac:dyDescent="0.25">
      <c r="A18" s="143" t="s">
        <v>308</v>
      </c>
      <c r="B18" s="239" t="s">
        <v>279</v>
      </c>
      <c r="C18" s="240" t="s">
        <v>317</v>
      </c>
      <c r="D18" s="234">
        <v>1</v>
      </c>
      <c r="E18" s="238">
        <v>73.989999999999995</v>
      </c>
      <c r="F18" s="235">
        <f t="shared" si="0"/>
        <v>73.989999999999995</v>
      </c>
      <c r="G18" s="236">
        <v>6049</v>
      </c>
      <c r="H18" s="235">
        <f t="shared" si="1"/>
        <v>241.96</v>
      </c>
      <c r="I18" s="237" t="s">
        <v>286</v>
      </c>
      <c r="J18" s="157">
        <v>0</v>
      </c>
      <c r="K18" s="149" t="s">
        <v>299</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7"/>
      <c r="DK18" s="78">
        <v>1</v>
      </c>
    </row>
    <row r="19" spans="1:115" s="78" customFormat="1" x14ac:dyDescent="0.25">
      <c r="A19" s="133" t="s">
        <v>175</v>
      </c>
      <c r="B19" s="242" t="s">
        <v>290</v>
      </c>
      <c r="C19" s="240"/>
      <c r="D19" s="234"/>
      <c r="E19" s="238"/>
      <c r="F19" s="235"/>
      <c r="G19" s="236"/>
      <c r="H19" s="235"/>
      <c r="I19" s="237"/>
      <c r="J19" s="243"/>
      <c r="K19" s="241"/>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7"/>
    </row>
    <row r="20" spans="1:115" s="78" customFormat="1" x14ac:dyDescent="0.25">
      <c r="A20" s="133" t="s">
        <v>172</v>
      </c>
      <c r="B20" s="239"/>
      <c r="C20" s="244" t="s">
        <v>318</v>
      </c>
      <c r="D20" s="245">
        <v>12</v>
      </c>
      <c r="E20" s="412" t="s">
        <v>372</v>
      </c>
      <c r="F20" s="412"/>
      <c r="G20" s="412"/>
      <c r="H20" s="412"/>
      <c r="I20" s="412"/>
      <c r="J20" s="412"/>
      <c r="K20" s="412"/>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7"/>
    </row>
    <row r="21" spans="1:115" s="75" customFormat="1" x14ac:dyDescent="0.25">
      <c r="A21" s="133" t="s">
        <v>174</v>
      </c>
      <c r="B21" s="224" t="s">
        <v>247</v>
      </c>
      <c r="C21" s="143"/>
      <c r="D21" s="143"/>
      <c r="E21" s="225"/>
      <c r="F21" s="235"/>
      <c r="G21" s="226"/>
      <c r="H21" s="227"/>
      <c r="I21" s="231"/>
      <c r="J21" s="229"/>
      <c r="K21" s="230"/>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4"/>
    </row>
    <row r="22" spans="1:115" s="78" customFormat="1" ht="30" x14ac:dyDescent="0.25">
      <c r="A22" s="143" t="s">
        <v>258</v>
      </c>
      <c r="B22" s="239" t="s">
        <v>319</v>
      </c>
      <c r="C22" s="240" t="s">
        <v>331</v>
      </c>
      <c r="D22" s="234">
        <v>2</v>
      </c>
      <c r="E22" s="238">
        <v>57.7</v>
      </c>
      <c r="F22" s="235">
        <f t="shared" si="0"/>
        <v>57.70000000000001</v>
      </c>
      <c r="G22" s="236">
        <v>17198</v>
      </c>
      <c r="H22" s="235">
        <f>G22/2500*100</f>
        <v>687.92</v>
      </c>
      <c r="I22" s="237" t="s">
        <v>286</v>
      </c>
      <c r="J22" s="157">
        <v>0</v>
      </c>
      <c r="K22" s="149" t="s">
        <v>299</v>
      </c>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7"/>
      <c r="DK22" s="78" t="s">
        <v>862</v>
      </c>
    </row>
    <row r="23" spans="1:115" s="78" customFormat="1" ht="45" x14ac:dyDescent="0.25">
      <c r="A23" s="143" t="s">
        <v>259</v>
      </c>
      <c r="B23" s="239" t="s">
        <v>320</v>
      </c>
      <c r="C23" s="240" t="s">
        <v>321</v>
      </c>
      <c r="D23" s="234">
        <v>4</v>
      </c>
      <c r="E23" s="238">
        <v>82.71</v>
      </c>
      <c r="F23" s="235">
        <f t="shared" si="0"/>
        <v>82.71</v>
      </c>
      <c r="G23" s="236">
        <v>42367</v>
      </c>
      <c r="H23" s="235">
        <f t="shared" ref="H23:H28" si="2">G23/2500*100</f>
        <v>1694.68</v>
      </c>
      <c r="I23" s="237" t="s">
        <v>286</v>
      </c>
      <c r="J23" s="157">
        <v>0</v>
      </c>
      <c r="K23" s="149" t="s">
        <v>299</v>
      </c>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7"/>
      <c r="DK23" s="78" t="s">
        <v>863</v>
      </c>
    </row>
    <row r="24" spans="1:115" s="78" customFormat="1" x14ac:dyDescent="0.25">
      <c r="A24" s="143" t="s">
        <v>287</v>
      </c>
      <c r="B24" s="239" t="s">
        <v>322</v>
      </c>
      <c r="C24" s="240" t="s">
        <v>323</v>
      </c>
      <c r="D24" s="234">
        <v>1</v>
      </c>
      <c r="E24" s="238">
        <v>102.93</v>
      </c>
      <c r="F24" s="235">
        <f t="shared" si="0"/>
        <v>102.93</v>
      </c>
      <c r="G24" s="236">
        <v>14680</v>
      </c>
      <c r="H24" s="235">
        <f t="shared" si="2"/>
        <v>587.20000000000005</v>
      </c>
      <c r="I24" s="237" t="s">
        <v>286</v>
      </c>
      <c r="J24" s="157">
        <v>0</v>
      </c>
      <c r="K24" s="149" t="s">
        <v>299</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7"/>
    </row>
    <row r="25" spans="1:115" s="78" customFormat="1" x14ac:dyDescent="0.25">
      <c r="A25" s="143" t="s">
        <v>288</v>
      </c>
      <c r="B25" s="239" t="s">
        <v>324</v>
      </c>
      <c r="C25" s="240" t="s">
        <v>325</v>
      </c>
      <c r="D25" s="234">
        <v>1</v>
      </c>
      <c r="E25" s="238">
        <v>102.89</v>
      </c>
      <c r="F25" s="235">
        <f t="shared" si="0"/>
        <v>102.88999999999999</v>
      </c>
      <c r="G25" s="236">
        <v>9591</v>
      </c>
      <c r="H25" s="235">
        <f t="shared" si="2"/>
        <v>383.64</v>
      </c>
      <c r="I25" s="237" t="s">
        <v>286</v>
      </c>
      <c r="J25" s="157">
        <v>0</v>
      </c>
      <c r="K25" s="149" t="s">
        <v>299</v>
      </c>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7"/>
    </row>
    <row r="26" spans="1:115" s="78" customFormat="1" x14ac:dyDescent="0.25">
      <c r="A26" s="143" t="s">
        <v>289</v>
      </c>
      <c r="B26" s="239" t="s">
        <v>326</v>
      </c>
      <c r="C26" s="240" t="s">
        <v>327</v>
      </c>
      <c r="D26" s="234">
        <v>1</v>
      </c>
      <c r="E26" s="238">
        <v>95.37</v>
      </c>
      <c r="F26" s="235">
        <f t="shared" si="0"/>
        <v>95.37</v>
      </c>
      <c r="G26" s="236">
        <v>14823</v>
      </c>
      <c r="H26" s="235">
        <f t="shared" si="2"/>
        <v>592.91999999999996</v>
      </c>
      <c r="I26" s="237" t="s">
        <v>286</v>
      </c>
      <c r="J26" s="157">
        <v>0</v>
      </c>
      <c r="K26" s="149" t="s">
        <v>299</v>
      </c>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7"/>
      <c r="DK26" s="78">
        <v>1</v>
      </c>
    </row>
    <row r="27" spans="1:115" s="78" customFormat="1" ht="45" x14ac:dyDescent="0.25">
      <c r="A27" s="143" t="s">
        <v>307</v>
      </c>
      <c r="B27" s="239" t="s">
        <v>328</v>
      </c>
      <c r="C27" s="240" t="s">
        <v>344</v>
      </c>
      <c r="D27" s="234">
        <v>1</v>
      </c>
      <c r="E27" s="238">
        <v>294.22000000000003</v>
      </c>
      <c r="F27" s="235">
        <f t="shared" si="0"/>
        <v>294.22000000000003</v>
      </c>
      <c r="G27" s="236">
        <v>16112</v>
      </c>
      <c r="H27" s="235">
        <f t="shared" si="2"/>
        <v>644.48</v>
      </c>
      <c r="I27" s="237" t="s">
        <v>286</v>
      </c>
      <c r="J27" s="157">
        <v>0</v>
      </c>
      <c r="K27" s="149" t="s">
        <v>299</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7"/>
    </row>
    <row r="28" spans="1:115" s="78" customFormat="1" x14ac:dyDescent="0.25">
      <c r="A28" s="143" t="s">
        <v>308</v>
      </c>
      <c r="B28" s="239" t="s">
        <v>329</v>
      </c>
      <c r="C28" s="240" t="s">
        <v>330</v>
      </c>
      <c r="D28" s="234">
        <v>1</v>
      </c>
      <c r="E28" s="238">
        <v>83.95</v>
      </c>
      <c r="F28" s="235">
        <f t="shared" si="0"/>
        <v>83.95</v>
      </c>
      <c r="G28" s="236">
        <v>6352</v>
      </c>
      <c r="H28" s="235">
        <f t="shared" si="2"/>
        <v>254.07999999999998</v>
      </c>
      <c r="I28" s="237" t="s">
        <v>286</v>
      </c>
      <c r="J28" s="157">
        <v>0</v>
      </c>
      <c r="K28" s="149" t="s">
        <v>299</v>
      </c>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7"/>
      <c r="DK28" s="78">
        <v>1</v>
      </c>
    </row>
    <row r="29" spans="1:115" s="78" customFormat="1" x14ac:dyDescent="0.25">
      <c r="A29" s="133" t="s">
        <v>175</v>
      </c>
      <c r="B29" s="242" t="s">
        <v>290</v>
      </c>
      <c r="C29" s="240"/>
      <c r="D29" s="234"/>
      <c r="E29" s="238"/>
      <c r="F29" s="247"/>
      <c r="G29" s="236"/>
      <c r="H29" s="235"/>
      <c r="I29" s="237"/>
      <c r="J29" s="243"/>
      <c r="K29" s="241"/>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7"/>
    </row>
    <row r="30" spans="1:115" s="75" customFormat="1" x14ac:dyDescent="0.25">
      <c r="A30" s="133" t="s">
        <v>173</v>
      </c>
      <c r="B30" s="224"/>
      <c r="C30" s="224" t="s">
        <v>86</v>
      </c>
      <c r="D30" s="155">
        <v>6</v>
      </c>
      <c r="E30" s="225"/>
      <c r="F30" s="281"/>
      <c r="G30" s="226"/>
      <c r="H30" s="227"/>
      <c r="I30" s="228"/>
      <c r="J30" s="229"/>
      <c r="K30" s="230"/>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4"/>
    </row>
    <row r="31" spans="1:115" s="75" customFormat="1" x14ac:dyDescent="0.25">
      <c r="A31" s="133" t="s">
        <v>174</v>
      </c>
      <c r="B31" s="224" t="s">
        <v>247</v>
      </c>
      <c r="C31" s="143"/>
      <c r="D31" s="133" t="s">
        <v>174</v>
      </c>
      <c r="E31" s="225"/>
      <c r="F31" s="281"/>
      <c r="G31" s="226"/>
      <c r="H31" s="227"/>
      <c r="I31" s="231"/>
      <c r="J31" s="229"/>
      <c r="K31" s="230"/>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4"/>
    </row>
    <row r="32" spans="1:115" s="78" customFormat="1" ht="45" x14ac:dyDescent="0.25">
      <c r="A32" s="143" t="s">
        <v>258</v>
      </c>
      <c r="B32" s="239" t="s">
        <v>300</v>
      </c>
      <c r="C32" s="240" t="s">
        <v>345</v>
      </c>
      <c r="D32" s="234">
        <v>1</v>
      </c>
      <c r="E32" s="238">
        <v>67.19</v>
      </c>
      <c r="F32" s="234">
        <f>E32/100*100</f>
        <v>67.19</v>
      </c>
      <c r="G32" s="236">
        <v>16989</v>
      </c>
      <c r="H32" s="235">
        <f>G32/2500*100</f>
        <v>679.56000000000006</v>
      </c>
      <c r="I32" s="237" t="s">
        <v>286</v>
      </c>
      <c r="J32" s="157">
        <v>0</v>
      </c>
      <c r="K32" s="149" t="s">
        <v>299</v>
      </c>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7"/>
      <c r="DK32" s="78">
        <v>1</v>
      </c>
    </row>
    <row r="33" spans="1:115" s="71" customFormat="1" ht="30" x14ac:dyDescent="0.25">
      <c r="A33" s="143" t="s">
        <v>259</v>
      </c>
      <c r="B33" s="232" t="s">
        <v>275</v>
      </c>
      <c r="C33" s="240" t="s">
        <v>346</v>
      </c>
      <c r="D33" s="234">
        <v>1</v>
      </c>
      <c r="E33" s="238">
        <v>85.57</v>
      </c>
      <c r="F33" s="344">
        <f>E33/100*100</f>
        <v>85.57</v>
      </c>
      <c r="G33" s="236">
        <v>18987</v>
      </c>
      <c r="H33" s="235">
        <f>G33/2500*100</f>
        <v>759.48</v>
      </c>
      <c r="I33" s="237" t="s">
        <v>286</v>
      </c>
      <c r="J33" s="157">
        <v>0</v>
      </c>
      <c r="K33" s="149" t="s">
        <v>299</v>
      </c>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70"/>
      <c r="DK33" s="71">
        <v>1</v>
      </c>
    </row>
    <row r="34" spans="1:115" s="78" customFormat="1" x14ac:dyDescent="0.25">
      <c r="A34" s="133" t="s">
        <v>175</v>
      </c>
      <c r="B34" s="242" t="s">
        <v>248</v>
      </c>
      <c r="C34" s="240"/>
      <c r="D34" s="245">
        <v>5</v>
      </c>
      <c r="E34" s="238"/>
      <c r="F34" s="247"/>
      <c r="G34" s="236"/>
      <c r="H34" s="235"/>
      <c r="I34" s="237"/>
      <c r="J34" s="243"/>
      <c r="K34" s="241"/>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7"/>
    </row>
    <row r="35" spans="1:115" s="71" customFormat="1" ht="45" x14ac:dyDescent="0.25">
      <c r="A35" s="143" t="s">
        <v>260</v>
      </c>
      <c r="B35" s="232" t="s">
        <v>277</v>
      </c>
      <c r="C35" s="240" t="s">
        <v>401</v>
      </c>
      <c r="D35" s="234">
        <v>3</v>
      </c>
      <c r="E35" s="235">
        <v>57.18</v>
      </c>
      <c r="F35" s="235">
        <f>E35/5.5*100</f>
        <v>1039.6363636363637</v>
      </c>
      <c r="G35" s="236">
        <v>58409</v>
      </c>
      <c r="H35" s="235">
        <f>G35/15000*100</f>
        <v>389.39333333333337</v>
      </c>
      <c r="I35" s="237" t="s">
        <v>286</v>
      </c>
      <c r="J35" s="157">
        <v>0</v>
      </c>
      <c r="K35" s="149" t="s">
        <v>299</v>
      </c>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70"/>
    </row>
    <row r="36" spans="1:115" s="71" customFormat="1" ht="89.25" x14ac:dyDescent="0.25">
      <c r="A36" s="143" t="s">
        <v>261</v>
      </c>
      <c r="B36" s="246" t="s">
        <v>276</v>
      </c>
      <c r="C36" s="240" t="s">
        <v>398</v>
      </c>
      <c r="D36" s="237">
        <v>2</v>
      </c>
      <c r="E36" s="238">
        <v>78.739999999999995</v>
      </c>
      <c r="F36" s="247">
        <f>E36/5.5*100</f>
        <v>1431.6363636363635</v>
      </c>
      <c r="G36" s="236">
        <v>41342</v>
      </c>
      <c r="H36" s="247">
        <f>G36/21000*100</f>
        <v>196.86666666666665</v>
      </c>
      <c r="I36" s="237">
        <v>0</v>
      </c>
      <c r="J36" s="157">
        <v>0</v>
      </c>
      <c r="K36" s="248" t="s">
        <v>399</v>
      </c>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70"/>
    </row>
    <row r="37" spans="1:115" s="75" customFormat="1" x14ac:dyDescent="0.25">
      <c r="A37" s="133" t="s">
        <v>182</v>
      </c>
      <c r="B37" s="224"/>
      <c r="C37" s="224" t="s">
        <v>301</v>
      </c>
      <c r="D37" s="155">
        <f>SUM(D39:D46)</f>
        <v>16</v>
      </c>
      <c r="E37" s="225"/>
      <c r="F37" s="281"/>
      <c r="G37" s="226"/>
      <c r="H37" s="227"/>
      <c r="I37" s="228"/>
      <c r="J37" s="229"/>
      <c r="K37" s="230"/>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4"/>
    </row>
    <row r="38" spans="1:115" s="75" customFormat="1" x14ac:dyDescent="0.25">
      <c r="A38" s="133" t="s">
        <v>174</v>
      </c>
      <c r="B38" s="224" t="s">
        <v>247</v>
      </c>
      <c r="C38" s="143"/>
      <c r="D38" s="143"/>
      <c r="E38" s="225"/>
      <c r="F38" s="281"/>
      <c r="G38" s="226"/>
      <c r="H38" s="227"/>
      <c r="I38" s="231"/>
      <c r="J38" s="229"/>
      <c r="K38" s="230"/>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4"/>
    </row>
    <row r="39" spans="1:115" s="71" customFormat="1" x14ac:dyDescent="0.25">
      <c r="A39" s="143" t="s">
        <v>258</v>
      </c>
      <c r="B39" s="232" t="s">
        <v>302</v>
      </c>
      <c r="C39" s="233" t="s">
        <v>347</v>
      </c>
      <c r="D39" s="234">
        <v>1</v>
      </c>
      <c r="E39" s="235">
        <v>125.98</v>
      </c>
      <c r="F39" s="235">
        <f>E39/100*100</f>
        <v>125.98</v>
      </c>
      <c r="G39" s="236">
        <v>16499</v>
      </c>
      <c r="H39" s="235" t="s">
        <v>303</v>
      </c>
      <c r="I39" s="237" t="s">
        <v>286</v>
      </c>
      <c r="J39" s="157">
        <v>0</v>
      </c>
      <c r="K39" s="149" t="s">
        <v>299</v>
      </c>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70"/>
    </row>
    <row r="40" spans="1:115" s="71" customFormat="1" ht="30" x14ac:dyDescent="0.25">
      <c r="A40" s="143" t="s">
        <v>259</v>
      </c>
      <c r="B40" s="232" t="s">
        <v>304</v>
      </c>
      <c r="C40" s="233" t="s">
        <v>348</v>
      </c>
      <c r="D40" s="234">
        <v>1</v>
      </c>
      <c r="E40" s="238">
        <v>72.55</v>
      </c>
      <c r="F40" s="235">
        <f>E40/100*100</f>
        <v>72.55</v>
      </c>
      <c r="G40" s="236">
        <v>18634</v>
      </c>
      <c r="H40" s="235" t="s">
        <v>305</v>
      </c>
      <c r="I40" s="237" t="s">
        <v>286</v>
      </c>
      <c r="J40" s="157">
        <v>0</v>
      </c>
      <c r="K40" s="149" t="s">
        <v>299</v>
      </c>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70"/>
      <c r="DK40" s="71">
        <v>1</v>
      </c>
    </row>
    <row r="41" spans="1:115" s="78" customFormat="1" x14ac:dyDescent="0.25">
      <c r="A41" s="143" t="s">
        <v>287</v>
      </c>
      <c r="B41" s="239" t="s">
        <v>273</v>
      </c>
      <c r="C41" s="240" t="s">
        <v>349</v>
      </c>
      <c r="D41" s="234">
        <v>1</v>
      </c>
      <c r="E41" s="238">
        <v>49.08</v>
      </c>
      <c r="F41" s="235">
        <f>E41/30*100</f>
        <v>163.6</v>
      </c>
      <c r="G41" s="236">
        <v>20084</v>
      </c>
      <c r="H41" s="235">
        <f>G41/16000*100</f>
        <v>125.52499999999999</v>
      </c>
      <c r="I41" s="237">
        <v>0</v>
      </c>
      <c r="J41" s="157">
        <v>0</v>
      </c>
      <c r="K41" s="241"/>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7"/>
    </row>
    <row r="42" spans="1:115" s="78" customFormat="1" ht="30" x14ac:dyDescent="0.25">
      <c r="A42" s="143" t="s">
        <v>288</v>
      </c>
      <c r="B42" s="239" t="s">
        <v>306</v>
      </c>
      <c r="C42" s="240" t="s">
        <v>350</v>
      </c>
      <c r="D42" s="234">
        <v>1</v>
      </c>
      <c r="E42" s="238">
        <v>77.05</v>
      </c>
      <c r="F42" s="235">
        <f t="shared" ref="F42:F43" si="3">E42/100*100</f>
        <v>77.05</v>
      </c>
      <c r="G42" s="236">
        <v>23733</v>
      </c>
      <c r="H42" s="235">
        <f>G42/2500*100</f>
        <v>949.31999999999994</v>
      </c>
      <c r="I42" s="237" t="s">
        <v>286</v>
      </c>
      <c r="J42" s="157">
        <v>0</v>
      </c>
      <c r="K42" s="149" t="s">
        <v>299</v>
      </c>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7"/>
      <c r="DK42" s="78">
        <v>1</v>
      </c>
    </row>
    <row r="43" spans="1:115" s="78" customFormat="1" ht="30" x14ac:dyDescent="0.25">
      <c r="A43" s="143" t="s">
        <v>289</v>
      </c>
      <c r="B43" s="239" t="s">
        <v>270</v>
      </c>
      <c r="C43" s="240" t="s">
        <v>351</v>
      </c>
      <c r="D43" s="234">
        <v>2</v>
      </c>
      <c r="E43" s="238">
        <v>88.32</v>
      </c>
      <c r="F43" s="235">
        <f t="shared" si="3"/>
        <v>88.32</v>
      </c>
      <c r="G43" s="236">
        <v>27830</v>
      </c>
      <c r="H43" s="235">
        <f>G43/5000*100</f>
        <v>556.6</v>
      </c>
      <c r="I43" s="237" t="s">
        <v>286</v>
      </c>
      <c r="J43" s="157">
        <v>0</v>
      </c>
      <c r="K43" s="241"/>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7"/>
      <c r="DK43" s="78" t="s">
        <v>862</v>
      </c>
    </row>
    <row r="44" spans="1:115" s="78" customFormat="1" ht="45" x14ac:dyDescent="0.25">
      <c r="A44" s="143" t="s">
        <v>307</v>
      </c>
      <c r="B44" s="239" t="s">
        <v>271</v>
      </c>
      <c r="C44" s="240" t="s">
        <v>400</v>
      </c>
      <c r="D44" s="234">
        <v>4</v>
      </c>
      <c r="E44" s="238">
        <v>58.91</v>
      </c>
      <c r="F44" s="235">
        <v>196.37</v>
      </c>
      <c r="G44" s="236">
        <v>58050</v>
      </c>
      <c r="H44" s="235">
        <f t="shared" ref="H44:H45" si="4">G44/16000*100</f>
        <v>362.8125</v>
      </c>
      <c r="I44" s="237">
        <v>0</v>
      </c>
      <c r="J44" s="157">
        <v>0</v>
      </c>
      <c r="K44" s="241"/>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7"/>
    </row>
    <row r="45" spans="1:115" s="78" customFormat="1" ht="30" x14ac:dyDescent="0.25">
      <c r="A45" s="143" t="s">
        <v>308</v>
      </c>
      <c r="B45" s="239" t="s">
        <v>274</v>
      </c>
      <c r="C45" s="240" t="s">
        <v>352</v>
      </c>
      <c r="D45" s="234">
        <v>3</v>
      </c>
      <c r="E45" s="238">
        <v>53.72</v>
      </c>
      <c r="F45" s="235">
        <v>179.07</v>
      </c>
      <c r="G45" s="236">
        <v>38118</v>
      </c>
      <c r="H45" s="235">
        <f t="shared" si="4"/>
        <v>238.23750000000001</v>
      </c>
      <c r="I45" s="237">
        <v>0</v>
      </c>
      <c r="J45" s="157">
        <v>0</v>
      </c>
      <c r="K45" s="241"/>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7"/>
    </row>
    <row r="46" spans="1:115" s="78" customFormat="1" ht="30" x14ac:dyDescent="0.25">
      <c r="A46" s="143" t="s">
        <v>309</v>
      </c>
      <c r="B46" s="239" t="s">
        <v>272</v>
      </c>
      <c r="C46" s="240" t="s">
        <v>353</v>
      </c>
      <c r="D46" s="234">
        <v>3</v>
      </c>
      <c r="E46" s="238">
        <v>83.02</v>
      </c>
      <c r="F46" s="235">
        <f>E46/100*100</f>
        <v>83.02</v>
      </c>
      <c r="G46" s="236">
        <v>59169</v>
      </c>
      <c r="H46" s="235">
        <f>G46/5000*100</f>
        <v>1183.3800000000001</v>
      </c>
      <c r="I46" s="237" t="s">
        <v>286</v>
      </c>
      <c r="J46" s="157">
        <v>0</v>
      </c>
      <c r="K46" s="241"/>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7"/>
      <c r="DK46" s="78" t="s">
        <v>864</v>
      </c>
    </row>
    <row r="47" spans="1:115" s="78" customFormat="1" x14ac:dyDescent="0.25">
      <c r="A47" s="133" t="s">
        <v>175</v>
      </c>
      <c r="B47" s="242" t="s">
        <v>290</v>
      </c>
      <c r="C47" s="240"/>
      <c r="D47" s="234"/>
      <c r="E47" s="238"/>
      <c r="F47" s="247"/>
      <c r="G47" s="236"/>
      <c r="H47" s="235"/>
      <c r="I47" s="237"/>
      <c r="J47" s="243"/>
      <c r="K47" s="241"/>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7"/>
    </row>
    <row r="48" spans="1:115" s="75" customFormat="1" x14ac:dyDescent="0.25">
      <c r="A48" s="133" t="s">
        <v>183</v>
      </c>
      <c r="B48" s="224"/>
      <c r="C48" s="224" t="s">
        <v>39</v>
      </c>
      <c r="D48" s="155">
        <f>SUM(D50:D54)</f>
        <v>14</v>
      </c>
      <c r="E48" s="249"/>
      <c r="F48" s="221"/>
      <c r="G48" s="249"/>
      <c r="H48" s="249"/>
      <c r="I48" s="249"/>
      <c r="J48" s="249"/>
      <c r="K48" s="250"/>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4"/>
    </row>
    <row r="49" spans="1:115" s="75" customFormat="1" x14ac:dyDescent="0.25">
      <c r="A49" s="133" t="s">
        <v>171</v>
      </c>
      <c r="B49" s="224" t="s">
        <v>247</v>
      </c>
      <c r="C49" s="143"/>
      <c r="D49" s="157"/>
      <c r="E49" s="225"/>
      <c r="F49" s="281"/>
      <c r="G49" s="226"/>
      <c r="H49" s="227"/>
      <c r="I49" s="231"/>
      <c r="J49" s="229"/>
      <c r="K49" s="230"/>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4"/>
    </row>
    <row r="50" spans="1:115" s="71" customFormat="1" ht="30" x14ac:dyDescent="0.25">
      <c r="A50" s="143" t="s">
        <v>258</v>
      </c>
      <c r="B50" s="232" t="s">
        <v>377</v>
      </c>
      <c r="C50" s="240" t="s">
        <v>384</v>
      </c>
      <c r="D50" s="234">
        <v>3</v>
      </c>
      <c r="E50" s="235">
        <v>55.41</v>
      </c>
      <c r="F50" s="235">
        <f>E50/30*100</f>
        <v>184.7</v>
      </c>
      <c r="G50" s="236">
        <v>63413</v>
      </c>
      <c r="H50" s="235">
        <f>G50/16000*100</f>
        <v>396.33124999999995</v>
      </c>
      <c r="I50" s="237">
        <v>0</v>
      </c>
      <c r="J50" s="237">
        <v>0</v>
      </c>
      <c r="K50" s="230"/>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70"/>
    </row>
    <row r="51" spans="1:115" s="71" customFormat="1" ht="45" x14ac:dyDescent="0.25">
      <c r="A51" s="143" t="s">
        <v>259</v>
      </c>
      <c r="B51" s="251" t="s">
        <v>376</v>
      </c>
      <c r="C51" s="240" t="s">
        <v>385</v>
      </c>
      <c r="D51" s="234">
        <v>3</v>
      </c>
      <c r="E51" s="238">
        <v>46.63</v>
      </c>
      <c r="F51" s="235">
        <f>E51/30*100</f>
        <v>155.43333333333334</v>
      </c>
      <c r="G51" s="236">
        <v>46469</v>
      </c>
      <c r="H51" s="235">
        <f t="shared" ref="H51:H54" si="5">G51/16000*100</f>
        <v>290.43125000000003</v>
      </c>
      <c r="I51" s="237">
        <v>0</v>
      </c>
      <c r="J51" s="237">
        <v>0</v>
      </c>
      <c r="K51" s="230"/>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70"/>
    </row>
    <row r="52" spans="1:115" s="78" customFormat="1" ht="30" x14ac:dyDescent="0.25">
      <c r="A52" s="143" t="s">
        <v>287</v>
      </c>
      <c r="B52" s="239" t="s">
        <v>375</v>
      </c>
      <c r="C52" s="240" t="s">
        <v>386</v>
      </c>
      <c r="D52" s="234">
        <v>2</v>
      </c>
      <c r="E52" s="238">
        <v>58.65</v>
      </c>
      <c r="F52" s="235">
        <f>E52/30*100</f>
        <v>195.49999999999997</v>
      </c>
      <c r="G52" s="236">
        <v>42576</v>
      </c>
      <c r="H52" s="235">
        <f t="shared" si="5"/>
        <v>266.10000000000002</v>
      </c>
      <c r="I52" s="237">
        <v>0</v>
      </c>
      <c r="J52" s="237">
        <v>0</v>
      </c>
      <c r="K52" s="241"/>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7"/>
    </row>
    <row r="53" spans="1:115" s="71" customFormat="1" ht="30" x14ac:dyDescent="0.25">
      <c r="A53" s="143" t="s">
        <v>288</v>
      </c>
      <c r="B53" s="251" t="s">
        <v>52</v>
      </c>
      <c r="C53" s="240" t="s">
        <v>387</v>
      </c>
      <c r="D53" s="234">
        <v>2</v>
      </c>
      <c r="E53" s="238">
        <v>31.96</v>
      </c>
      <c r="F53" s="235">
        <f>E53/30*100</f>
        <v>106.53333333333335</v>
      </c>
      <c r="G53" s="236">
        <v>35334</v>
      </c>
      <c r="H53" s="235">
        <f t="shared" si="5"/>
        <v>220.83750000000003</v>
      </c>
      <c r="I53" s="237">
        <v>0</v>
      </c>
      <c r="J53" s="237">
        <v>0</v>
      </c>
      <c r="K53" s="230"/>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row>
    <row r="54" spans="1:115" s="78" customFormat="1" ht="45" x14ac:dyDescent="0.25">
      <c r="A54" s="143" t="s">
        <v>289</v>
      </c>
      <c r="B54" s="251" t="s">
        <v>374</v>
      </c>
      <c r="C54" s="240" t="s">
        <v>388</v>
      </c>
      <c r="D54" s="234">
        <v>4</v>
      </c>
      <c r="E54" s="238">
        <v>51.49</v>
      </c>
      <c r="F54" s="235">
        <f>E54/30*100</f>
        <v>171.63333333333335</v>
      </c>
      <c r="G54" s="236">
        <v>59220</v>
      </c>
      <c r="H54" s="235">
        <f t="shared" si="5"/>
        <v>370.125</v>
      </c>
      <c r="I54" s="237">
        <v>0</v>
      </c>
      <c r="J54" s="237">
        <v>0</v>
      </c>
      <c r="K54" s="241"/>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7"/>
    </row>
    <row r="55" spans="1:115" s="78" customFormat="1" x14ac:dyDescent="0.25">
      <c r="A55" s="133" t="s">
        <v>175</v>
      </c>
      <c r="B55" s="242" t="s">
        <v>290</v>
      </c>
      <c r="C55" s="240"/>
      <c r="D55" s="234"/>
      <c r="E55" s="238"/>
      <c r="F55" s="247"/>
      <c r="G55" s="236"/>
      <c r="H55" s="235"/>
      <c r="I55" s="237"/>
      <c r="J55" s="243"/>
      <c r="K55" s="241"/>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7"/>
    </row>
    <row r="56" spans="1:115" s="75" customFormat="1" x14ac:dyDescent="0.25">
      <c r="A56" s="133" t="s">
        <v>184</v>
      </c>
      <c r="B56" s="224"/>
      <c r="C56" s="224" t="s">
        <v>1</v>
      </c>
      <c r="D56" s="155">
        <f>SUM(D58:D62)</f>
        <v>12</v>
      </c>
      <c r="E56" s="225"/>
      <c r="F56" s="281"/>
      <c r="G56" s="226"/>
      <c r="H56" s="227"/>
      <c r="I56" s="228"/>
      <c r="J56" s="229"/>
      <c r="K56" s="230"/>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4"/>
    </row>
    <row r="57" spans="1:115" s="75" customFormat="1" x14ac:dyDescent="0.25">
      <c r="A57" s="133" t="s">
        <v>174</v>
      </c>
      <c r="B57" s="224" t="s">
        <v>247</v>
      </c>
      <c r="C57" s="143"/>
      <c r="D57" s="157"/>
      <c r="E57" s="225"/>
      <c r="F57" s="281"/>
      <c r="G57" s="226"/>
      <c r="H57" s="227"/>
      <c r="I57" s="231"/>
      <c r="J57" s="229"/>
      <c r="K57" s="230"/>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4"/>
    </row>
    <row r="58" spans="1:115" s="71" customFormat="1" ht="45" x14ac:dyDescent="0.25">
      <c r="A58" s="143" t="s">
        <v>258</v>
      </c>
      <c r="B58" s="232" t="s">
        <v>266</v>
      </c>
      <c r="C58" s="233" t="s">
        <v>354</v>
      </c>
      <c r="D58" s="234">
        <v>4</v>
      </c>
      <c r="E58" s="235">
        <v>43.67</v>
      </c>
      <c r="F58" s="235">
        <f>E58/100*100</f>
        <v>43.67</v>
      </c>
      <c r="G58" s="236">
        <v>30651</v>
      </c>
      <c r="H58" s="235">
        <f>G58/5000*100</f>
        <v>613.02</v>
      </c>
      <c r="I58" s="237" t="s">
        <v>286</v>
      </c>
      <c r="J58" s="157">
        <v>0</v>
      </c>
      <c r="K58" s="230"/>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70"/>
      <c r="DK58" s="71" t="s">
        <v>863</v>
      </c>
    </row>
    <row r="59" spans="1:115" s="71" customFormat="1" ht="30" x14ac:dyDescent="0.25">
      <c r="A59" s="143" t="s">
        <v>259</v>
      </c>
      <c r="B59" s="232" t="s">
        <v>267</v>
      </c>
      <c r="C59" s="233" t="s">
        <v>355</v>
      </c>
      <c r="D59" s="234">
        <v>2</v>
      </c>
      <c r="E59" s="238">
        <v>41.32</v>
      </c>
      <c r="F59" s="235">
        <f>E59/30*100</f>
        <v>137.73333333333332</v>
      </c>
      <c r="G59" s="236">
        <v>27517</v>
      </c>
      <c r="H59" s="235">
        <f>G59/16000*100</f>
        <v>171.98124999999999</v>
      </c>
      <c r="I59" s="237">
        <v>0</v>
      </c>
      <c r="J59" s="157">
        <v>0</v>
      </c>
      <c r="K59" s="230"/>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70"/>
    </row>
    <row r="60" spans="1:115" s="78" customFormat="1" ht="30" x14ac:dyDescent="0.25">
      <c r="A60" s="143" t="s">
        <v>287</v>
      </c>
      <c r="B60" s="239" t="s">
        <v>269</v>
      </c>
      <c r="C60" s="240" t="s">
        <v>358</v>
      </c>
      <c r="D60" s="234">
        <v>2</v>
      </c>
      <c r="E60" s="238">
        <v>61.44</v>
      </c>
      <c r="F60" s="235">
        <f t="shared" ref="F60:F62" si="6">E60/100*100</f>
        <v>61.44</v>
      </c>
      <c r="G60" s="236">
        <v>22833</v>
      </c>
      <c r="H60" s="235">
        <f>G60/2500*100</f>
        <v>913.32</v>
      </c>
      <c r="I60" s="237" t="s">
        <v>286</v>
      </c>
      <c r="J60" s="157">
        <v>0</v>
      </c>
      <c r="K60" s="149" t="s">
        <v>299</v>
      </c>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7"/>
      <c r="DK60" s="78" t="s">
        <v>862</v>
      </c>
    </row>
    <row r="61" spans="1:115" s="71" customFormat="1" ht="30" x14ac:dyDescent="0.25">
      <c r="A61" s="143" t="s">
        <v>288</v>
      </c>
      <c r="B61" s="232" t="s">
        <v>378</v>
      </c>
      <c r="C61" s="240" t="s">
        <v>356</v>
      </c>
      <c r="D61" s="234">
        <v>2</v>
      </c>
      <c r="E61" s="238">
        <v>99.67</v>
      </c>
      <c r="F61" s="235">
        <f t="shared" si="6"/>
        <v>99.67</v>
      </c>
      <c r="G61" s="236">
        <v>19226</v>
      </c>
      <c r="H61" s="235">
        <f t="shared" ref="H61:H62" si="7">G61/2500*100</f>
        <v>769.04000000000008</v>
      </c>
      <c r="I61" s="237" t="s">
        <v>286</v>
      </c>
      <c r="J61" s="157">
        <v>0</v>
      </c>
      <c r="K61" s="149" t="s">
        <v>299</v>
      </c>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70"/>
      <c r="DK61" s="71" t="s">
        <v>862</v>
      </c>
    </row>
    <row r="62" spans="1:115" s="78" customFormat="1" ht="30" x14ac:dyDescent="0.25">
      <c r="A62" s="143" t="s">
        <v>289</v>
      </c>
      <c r="B62" s="239" t="s">
        <v>268</v>
      </c>
      <c r="C62" s="240" t="s">
        <v>357</v>
      </c>
      <c r="D62" s="234">
        <v>2</v>
      </c>
      <c r="E62" s="238">
        <v>60.34</v>
      </c>
      <c r="F62" s="235">
        <f t="shared" si="6"/>
        <v>60.34</v>
      </c>
      <c r="G62" s="236">
        <v>17639</v>
      </c>
      <c r="H62" s="235">
        <f t="shared" si="7"/>
        <v>705.56000000000006</v>
      </c>
      <c r="I62" s="237" t="s">
        <v>286</v>
      </c>
      <c r="J62" s="157">
        <v>0</v>
      </c>
      <c r="K62" s="149" t="s">
        <v>299</v>
      </c>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7"/>
      <c r="DK62" s="71" t="s">
        <v>864</v>
      </c>
    </row>
    <row r="63" spans="1:115" s="78" customFormat="1" x14ac:dyDescent="0.25">
      <c r="A63" s="133" t="s">
        <v>175</v>
      </c>
      <c r="B63" s="242" t="s">
        <v>290</v>
      </c>
      <c r="C63" s="240"/>
      <c r="D63" s="234"/>
      <c r="E63" s="238"/>
      <c r="F63" s="247"/>
      <c r="G63" s="236"/>
      <c r="H63" s="235"/>
      <c r="I63" s="237"/>
      <c r="J63" s="243"/>
      <c r="K63" s="241"/>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7"/>
    </row>
    <row r="64" spans="1:115" s="75" customFormat="1" x14ac:dyDescent="0.25">
      <c r="A64" s="133" t="s">
        <v>185</v>
      </c>
      <c r="B64" s="224"/>
      <c r="C64" s="224" t="s">
        <v>19</v>
      </c>
      <c r="D64" s="155">
        <v>14</v>
      </c>
      <c r="E64" s="413" t="s">
        <v>397</v>
      </c>
      <c r="F64" s="413"/>
      <c r="G64" s="413"/>
      <c r="H64" s="413"/>
      <c r="I64" s="413"/>
      <c r="J64" s="413"/>
      <c r="K64" s="41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4"/>
    </row>
    <row r="65" spans="1:112" s="75" customFormat="1" x14ac:dyDescent="0.25">
      <c r="A65" s="133" t="s">
        <v>171</v>
      </c>
      <c r="B65" s="224" t="s">
        <v>247</v>
      </c>
      <c r="C65" s="143"/>
      <c r="D65" s="157"/>
      <c r="E65" s="225"/>
      <c r="F65" s="281"/>
      <c r="G65" s="226"/>
      <c r="H65" s="227"/>
      <c r="I65" s="231"/>
      <c r="J65" s="229"/>
      <c r="K65" s="230"/>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4"/>
    </row>
    <row r="66" spans="1:112" s="71" customFormat="1" ht="30" x14ac:dyDescent="0.25">
      <c r="A66" s="143" t="s">
        <v>258</v>
      </c>
      <c r="B66" s="232" t="s">
        <v>291</v>
      </c>
      <c r="C66" s="240" t="s">
        <v>359</v>
      </c>
      <c r="D66" s="234">
        <v>3</v>
      </c>
      <c r="E66" s="235">
        <v>48.13</v>
      </c>
      <c r="F66" s="235">
        <f>E66/30*100</f>
        <v>160.43333333333334</v>
      </c>
      <c r="G66" s="236">
        <v>50732</v>
      </c>
      <c r="H66" s="235">
        <f>G66/16000*100</f>
        <v>317.07499999999999</v>
      </c>
      <c r="I66" s="237">
        <v>0</v>
      </c>
      <c r="J66" s="157">
        <v>0</v>
      </c>
      <c r="K66" s="230"/>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70"/>
    </row>
    <row r="67" spans="1:112" s="71" customFormat="1" ht="45" x14ac:dyDescent="0.25">
      <c r="A67" s="143" t="s">
        <v>259</v>
      </c>
      <c r="B67" s="232" t="s">
        <v>281</v>
      </c>
      <c r="C67" s="233" t="s">
        <v>360</v>
      </c>
      <c r="D67" s="234">
        <v>4</v>
      </c>
      <c r="E67" s="238">
        <v>51.26</v>
      </c>
      <c r="F67" s="235">
        <f t="shared" ref="F67:F70" si="8">E67/30*100</f>
        <v>170.86666666666665</v>
      </c>
      <c r="G67" s="236">
        <v>56702</v>
      </c>
      <c r="H67" s="235">
        <f t="shared" ref="H67:H70" si="9">G67/16000*100</f>
        <v>354.38749999999999</v>
      </c>
      <c r="I67" s="237">
        <v>0</v>
      </c>
      <c r="J67" s="157">
        <v>0</v>
      </c>
      <c r="K67" s="230"/>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70"/>
    </row>
    <row r="68" spans="1:112" s="78" customFormat="1" ht="30" x14ac:dyDescent="0.25">
      <c r="A68" s="143" t="s">
        <v>287</v>
      </c>
      <c r="B68" s="239" t="s">
        <v>282</v>
      </c>
      <c r="C68" s="240" t="s">
        <v>361</v>
      </c>
      <c r="D68" s="234">
        <v>3</v>
      </c>
      <c r="E68" s="238">
        <v>34.43</v>
      </c>
      <c r="F68" s="235">
        <f t="shared" si="8"/>
        <v>114.76666666666667</v>
      </c>
      <c r="G68" s="236">
        <v>33127</v>
      </c>
      <c r="H68" s="235">
        <f t="shared" si="9"/>
        <v>207.04375000000002</v>
      </c>
      <c r="I68" s="237">
        <v>0</v>
      </c>
      <c r="J68" s="157">
        <v>0</v>
      </c>
      <c r="K68" s="241"/>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7"/>
    </row>
    <row r="69" spans="1:112" s="71" customFormat="1" ht="30" x14ac:dyDescent="0.25">
      <c r="A69" s="143" t="s">
        <v>288</v>
      </c>
      <c r="B69" s="232" t="s">
        <v>292</v>
      </c>
      <c r="C69" s="240" t="s">
        <v>362</v>
      </c>
      <c r="D69" s="234">
        <v>2</v>
      </c>
      <c r="E69" s="238">
        <v>32.69</v>
      </c>
      <c r="F69" s="235">
        <f t="shared" si="8"/>
        <v>108.96666666666665</v>
      </c>
      <c r="G69" s="236">
        <v>24998</v>
      </c>
      <c r="H69" s="235">
        <f t="shared" si="9"/>
        <v>156.23750000000001</v>
      </c>
      <c r="I69" s="237">
        <v>0</v>
      </c>
      <c r="J69" s="157">
        <v>0</v>
      </c>
      <c r="K69" s="230"/>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70"/>
    </row>
    <row r="70" spans="1:112" s="78" customFormat="1" ht="30" x14ac:dyDescent="0.25">
      <c r="A70" s="143" t="s">
        <v>289</v>
      </c>
      <c r="B70" s="239" t="s">
        <v>24</v>
      </c>
      <c r="C70" s="240" t="s">
        <v>363</v>
      </c>
      <c r="D70" s="234">
        <v>1</v>
      </c>
      <c r="E70" s="238">
        <v>31.36</v>
      </c>
      <c r="F70" s="235">
        <f t="shared" si="8"/>
        <v>104.53333333333332</v>
      </c>
      <c r="G70" s="236">
        <v>30398</v>
      </c>
      <c r="H70" s="235">
        <f t="shared" si="9"/>
        <v>189.98750000000001</v>
      </c>
      <c r="I70" s="237">
        <v>0</v>
      </c>
      <c r="J70" s="157">
        <v>0</v>
      </c>
      <c r="K70" s="241"/>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7"/>
    </row>
    <row r="71" spans="1:112" s="78" customFormat="1" x14ac:dyDescent="0.25">
      <c r="A71" s="133" t="s">
        <v>175</v>
      </c>
      <c r="B71" s="242" t="s">
        <v>290</v>
      </c>
      <c r="C71" s="240"/>
      <c r="D71" s="234"/>
      <c r="E71" s="238"/>
      <c r="F71" s="247"/>
      <c r="G71" s="236"/>
      <c r="H71" s="235"/>
      <c r="I71" s="237"/>
      <c r="J71" s="243"/>
      <c r="K71" s="241"/>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7"/>
    </row>
    <row r="72" spans="1:112" x14ac:dyDescent="0.25">
      <c r="A72" s="133" t="s">
        <v>186</v>
      </c>
      <c r="B72" s="224"/>
      <c r="C72" s="224" t="s">
        <v>332</v>
      </c>
      <c r="D72" s="155">
        <f>SUM(D74:D77)</f>
        <v>15</v>
      </c>
      <c r="E72" s="252"/>
      <c r="F72" s="252"/>
      <c r="G72" s="253"/>
      <c r="H72" s="254"/>
      <c r="I72" s="255"/>
      <c r="J72" s="229"/>
      <c r="K72" s="256"/>
    </row>
    <row r="73" spans="1:112" x14ac:dyDescent="0.25">
      <c r="A73" s="133" t="s">
        <v>174</v>
      </c>
      <c r="B73" s="224" t="s">
        <v>247</v>
      </c>
      <c r="C73" s="143"/>
      <c r="D73" s="143"/>
      <c r="E73" s="257"/>
      <c r="F73" s="259"/>
      <c r="G73" s="258"/>
      <c r="H73" s="254"/>
      <c r="I73" s="255"/>
      <c r="J73" s="229"/>
      <c r="K73" s="256"/>
    </row>
    <row r="74" spans="1:112" ht="45" x14ac:dyDescent="0.25">
      <c r="A74" s="143" t="s">
        <v>258</v>
      </c>
      <c r="B74" s="239" t="s">
        <v>335</v>
      </c>
      <c r="C74" s="240" t="s">
        <v>365</v>
      </c>
      <c r="D74" s="234">
        <v>4</v>
      </c>
      <c r="E74" s="259">
        <v>49.269999999999996</v>
      </c>
      <c r="F74" s="345">
        <f>E74/30*100</f>
        <v>164.23333333333332</v>
      </c>
      <c r="G74" s="258">
        <v>71714</v>
      </c>
      <c r="H74" s="254">
        <f>G74/16000*100</f>
        <v>448.21249999999998</v>
      </c>
      <c r="I74" s="237">
        <v>0</v>
      </c>
      <c r="J74" s="157">
        <v>0</v>
      </c>
      <c r="K74" s="256"/>
    </row>
    <row r="75" spans="1:112" ht="45" x14ac:dyDescent="0.25">
      <c r="A75" s="143" t="s">
        <v>259</v>
      </c>
      <c r="B75" s="232" t="s">
        <v>334</v>
      </c>
      <c r="C75" s="233" t="s">
        <v>367</v>
      </c>
      <c r="D75" s="234">
        <v>4</v>
      </c>
      <c r="E75" s="259">
        <v>62.179999999999993</v>
      </c>
      <c r="F75" s="345">
        <f t="shared" ref="F75:F76" si="10">E75/30*100</f>
        <v>207.26666666666662</v>
      </c>
      <c r="G75" s="258">
        <v>90443</v>
      </c>
      <c r="H75" s="254">
        <f t="shared" ref="H75:H76" si="11">G75/16000*100</f>
        <v>565.26874999999995</v>
      </c>
      <c r="I75" s="237">
        <v>0</v>
      </c>
      <c r="J75" s="157">
        <v>0</v>
      </c>
      <c r="K75" s="256"/>
    </row>
    <row r="76" spans="1:112" ht="45" x14ac:dyDescent="0.25">
      <c r="A76" s="143" t="s">
        <v>287</v>
      </c>
      <c r="B76" s="232" t="s">
        <v>336</v>
      </c>
      <c r="C76" s="240" t="s">
        <v>366</v>
      </c>
      <c r="D76" s="234">
        <v>3</v>
      </c>
      <c r="E76" s="259">
        <v>40.230000000000004</v>
      </c>
      <c r="F76" s="345">
        <f t="shared" si="10"/>
        <v>134.10000000000002</v>
      </c>
      <c r="G76" s="258">
        <v>52899</v>
      </c>
      <c r="H76" s="254">
        <f t="shared" si="11"/>
        <v>330.61874999999998</v>
      </c>
      <c r="I76" s="237">
        <v>0</v>
      </c>
      <c r="J76" s="157">
        <v>0</v>
      </c>
      <c r="K76" s="256"/>
    </row>
    <row r="77" spans="1:112" ht="45" x14ac:dyDescent="0.25">
      <c r="A77" s="143" t="s">
        <v>288</v>
      </c>
      <c r="B77" s="232" t="s">
        <v>333</v>
      </c>
      <c r="C77" s="233" t="s">
        <v>364</v>
      </c>
      <c r="D77" s="234">
        <v>4</v>
      </c>
      <c r="E77" s="247">
        <v>54.32</v>
      </c>
      <c r="F77" s="345">
        <f>E77/30*100</f>
        <v>181.06666666666666</v>
      </c>
      <c r="G77" s="258">
        <v>73763</v>
      </c>
      <c r="H77" s="254">
        <f>G77/16000*100</f>
        <v>461.01875000000001</v>
      </c>
      <c r="I77" s="237">
        <v>0</v>
      </c>
      <c r="J77" s="157">
        <v>0</v>
      </c>
      <c r="K77" s="256"/>
    </row>
    <row r="78" spans="1:112" s="78" customFormat="1" x14ac:dyDescent="0.25">
      <c r="A78" s="133" t="s">
        <v>175</v>
      </c>
      <c r="B78" s="242" t="s">
        <v>290</v>
      </c>
      <c r="C78" s="240"/>
      <c r="D78" s="234"/>
      <c r="E78" s="238"/>
      <c r="F78" s="247"/>
      <c r="G78" s="236"/>
      <c r="H78" s="235"/>
      <c r="I78" s="237"/>
      <c r="J78" s="243"/>
      <c r="K78" s="241"/>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7"/>
    </row>
    <row r="79" spans="1:112" x14ac:dyDescent="0.25">
      <c r="A79" s="133" t="s">
        <v>187</v>
      </c>
      <c r="B79" s="224"/>
      <c r="C79" s="224" t="s">
        <v>337</v>
      </c>
      <c r="D79" s="155">
        <f>SUM(D82:D85)</f>
        <v>13</v>
      </c>
      <c r="E79" s="252"/>
      <c r="F79" s="252"/>
      <c r="G79" s="253"/>
      <c r="H79" s="254"/>
      <c r="I79" s="255"/>
      <c r="J79" s="229"/>
      <c r="K79" s="256"/>
    </row>
    <row r="80" spans="1:112" x14ac:dyDescent="0.25">
      <c r="A80" s="133" t="s">
        <v>174</v>
      </c>
      <c r="B80" s="224" t="s">
        <v>342</v>
      </c>
      <c r="C80" s="224"/>
      <c r="D80" s="155"/>
      <c r="E80" s="252"/>
      <c r="F80" s="252"/>
      <c r="G80" s="253"/>
      <c r="H80" s="254"/>
      <c r="I80" s="255"/>
      <c r="J80" s="229"/>
      <c r="K80" s="256"/>
    </row>
    <row r="81" spans="1:11" x14ac:dyDescent="0.25">
      <c r="A81" s="133" t="s">
        <v>175</v>
      </c>
      <c r="B81" s="224" t="s">
        <v>338</v>
      </c>
      <c r="C81" s="143"/>
      <c r="D81" s="143"/>
      <c r="E81" s="257"/>
      <c r="F81" s="259"/>
      <c r="G81" s="258"/>
      <c r="H81" s="254"/>
      <c r="I81" s="255"/>
      <c r="J81" s="229"/>
      <c r="K81" s="256"/>
    </row>
    <row r="82" spans="1:11" ht="45" x14ac:dyDescent="0.25">
      <c r="A82" s="143" t="s">
        <v>260</v>
      </c>
      <c r="B82" s="232" t="s">
        <v>339</v>
      </c>
      <c r="C82" s="233" t="s">
        <v>368</v>
      </c>
      <c r="D82" s="234">
        <v>3</v>
      </c>
      <c r="E82" s="247">
        <v>39.89</v>
      </c>
      <c r="F82" s="345">
        <f>E82/5.5*100</f>
        <v>725.27272727272725</v>
      </c>
      <c r="G82" s="258">
        <v>45470</v>
      </c>
      <c r="H82" s="254">
        <f>G82/21000*100</f>
        <v>216.52380952380952</v>
      </c>
      <c r="I82" s="237">
        <v>0</v>
      </c>
      <c r="J82" s="157">
        <v>0</v>
      </c>
      <c r="K82" s="256"/>
    </row>
    <row r="83" spans="1:11" ht="45" x14ac:dyDescent="0.25">
      <c r="A83" s="143" t="s">
        <v>261</v>
      </c>
      <c r="B83" s="232" t="s">
        <v>340</v>
      </c>
      <c r="C83" s="233" t="s">
        <v>369</v>
      </c>
      <c r="D83" s="234">
        <v>3</v>
      </c>
      <c r="E83" s="257">
        <v>51.97</v>
      </c>
      <c r="F83" s="345">
        <f t="shared" ref="F83:F85" si="12">E83/5.5*100</f>
        <v>944.90909090909088</v>
      </c>
      <c r="G83" s="258">
        <v>59470</v>
      </c>
      <c r="H83" s="254">
        <f t="shared" ref="H83:H85" si="13">G83/21000*100</f>
        <v>283.19047619047615</v>
      </c>
      <c r="I83" s="237">
        <v>0</v>
      </c>
      <c r="J83" s="157">
        <v>0</v>
      </c>
      <c r="K83" s="256"/>
    </row>
    <row r="84" spans="1:11" ht="45" x14ac:dyDescent="0.25">
      <c r="A84" s="143" t="s">
        <v>264</v>
      </c>
      <c r="B84" s="239" t="s">
        <v>341</v>
      </c>
      <c r="C84" s="240" t="s">
        <v>370</v>
      </c>
      <c r="D84" s="234">
        <v>3</v>
      </c>
      <c r="E84" s="257">
        <v>35.979999999999997</v>
      </c>
      <c r="F84" s="345">
        <f t="shared" si="12"/>
        <v>654.18181818181813</v>
      </c>
      <c r="G84" s="258">
        <v>55559</v>
      </c>
      <c r="H84" s="254">
        <f t="shared" si="13"/>
        <v>264.56666666666666</v>
      </c>
      <c r="I84" s="237">
        <v>0</v>
      </c>
      <c r="J84" s="157">
        <v>0</v>
      </c>
      <c r="K84" s="256"/>
    </row>
    <row r="85" spans="1:11" ht="60" x14ac:dyDescent="0.25">
      <c r="A85" s="143" t="s">
        <v>265</v>
      </c>
      <c r="B85" s="239" t="s">
        <v>343</v>
      </c>
      <c r="C85" s="240" t="s">
        <v>371</v>
      </c>
      <c r="D85" s="234">
        <v>4</v>
      </c>
      <c r="E85" s="257">
        <v>43.17</v>
      </c>
      <c r="F85" s="345">
        <f t="shared" si="12"/>
        <v>784.90909090909099</v>
      </c>
      <c r="G85" s="258">
        <v>58177</v>
      </c>
      <c r="H85" s="254">
        <f t="shared" si="13"/>
        <v>277.0333333333333</v>
      </c>
      <c r="I85" s="157">
        <v>0</v>
      </c>
      <c r="J85" s="157">
        <v>0</v>
      </c>
      <c r="K85" s="256"/>
    </row>
    <row r="86" spans="1:11" s="97" customFormat="1" x14ac:dyDescent="0.25">
      <c r="A86" s="133" t="s">
        <v>188</v>
      </c>
      <c r="B86" s="224"/>
      <c r="C86" s="224" t="s">
        <v>373</v>
      </c>
      <c r="D86" s="155">
        <v>23</v>
      </c>
      <c r="E86" s="413" t="s">
        <v>837</v>
      </c>
      <c r="F86" s="413"/>
      <c r="G86" s="413"/>
      <c r="H86" s="413"/>
      <c r="I86" s="413"/>
      <c r="J86" s="413"/>
      <c r="K86" s="413"/>
    </row>
    <row r="87" spans="1:11" x14ac:dyDescent="0.25">
      <c r="A87" s="133" t="s">
        <v>174</v>
      </c>
      <c r="B87" s="224" t="s">
        <v>247</v>
      </c>
      <c r="C87" s="224"/>
      <c r="D87" s="155"/>
      <c r="E87" s="252"/>
      <c r="F87" s="252"/>
      <c r="G87" s="253"/>
      <c r="H87" s="254"/>
      <c r="I87" s="255"/>
      <c r="J87" s="229"/>
      <c r="K87" s="256"/>
    </row>
    <row r="88" spans="1:11" ht="30" x14ac:dyDescent="0.25">
      <c r="A88" s="143" t="s">
        <v>258</v>
      </c>
      <c r="B88" s="251" t="s">
        <v>236</v>
      </c>
      <c r="C88" s="260" t="s">
        <v>389</v>
      </c>
      <c r="D88" s="157">
        <v>2</v>
      </c>
      <c r="E88" s="259">
        <v>33.21</v>
      </c>
      <c r="F88" s="259">
        <f>E88/30*100</f>
        <v>110.7</v>
      </c>
      <c r="G88" s="258">
        <v>26714</v>
      </c>
      <c r="H88" s="254">
        <f>G88/16000*100</f>
        <v>166.96249999999998</v>
      </c>
      <c r="I88" s="237">
        <v>0</v>
      </c>
      <c r="J88" s="157">
        <v>0</v>
      </c>
      <c r="K88" s="256"/>
    </row>
    <row r="89" spans="1:11" x14ac:dyDescent="0.25">
      <c r="A89" s="133" t="s">
        <v>175</v>
      </c>
      <c r="B89" s="224" t="s">
        <v>338</v>
      </c>
      <c r="C89" s="261"/>
      <c r="D89" s="143"/>
      <c r="E89" s="257"/>
      <c r="F89" s="259"/>
      <c r="G89" s="258"/>
      <c r="H89" s="254"/>
      <c r="I89" s="255"/>
      <c r="J89" s="229"/>
      <c r="K89" s="256"/>
    </row>
    <row r="90" spans="1:11" ht="75" x14ac:dyDescent="0.25">
      <c r="A90" s="143" t="s">
        <v>260</v>
      </c>
      <c r="B90" s="232" t="s">
        <v>383</v>
      </c>
      <c r="C90" s="233" t="s">
        <v>390</v>
      </c>
      <c r="D90" s="234">
        <v>6</v>
      </c>
      <c r="E90" s="247">
        <v>23.23</v>
      </c>
      <c r="F90" s="345">
        <f>E90/5.5*100</f>
        <v>422.36363636363637</v>
      </c>
      <c r="G90" s="258">
        <v>122838</v>
      </c>
      <c r="H90" s="254">
        <f>G90/21000*100</f>
        <v>584.94285714285718</v>
      </c>
      <c r="I90" s="237">
        <v>0</v>
      </c>
      <c r="J90" s="157">
        <v>0</v>
      </c>
      <c r="K90" s="256"/>
    </row>
    <row r="91" spans="1:11" ht="60" x14ac:dyDescent="0.25">
      <c r="A91" s="143" t="s">
        <v>261</v>
      </c>
      <c r="B91" s="232" t="s">
        <v>214</v>
      </c>
      <c r="C91" s="233" t="s">
        <v>391</v>
      </c>
      <c r="D91" s="234">
        <v>4</v>
      </c>
      <c r="E91" s="257">
        <v>33.1</v>
      </c>
      <c r="F91" s="345">
        <f t="shared" ref="F91:F96" si="14">E91/5.5*100</f>
        <v>601.81818181818187</v>
      </c>
      <c r="G91" s="258">
        <v>51733</v>
      </c>
      <c r="H91" s="254">
        <f t="shared" ref="H91:H96" si="15">G91/21000*100</f>
        <v>246.34761904761905</v>
      </c>
      <c r="I91" s="237">
        <v>0</v>
      </c>
      <c r="J91" s="157">
        <v>0</v>
      </c>
      <c r="K91" s="256"/>
    </row>
    <row r="92" spans="1:11" ht="45" x14ac:dyDescent="0.25">
      <c r="A92" s="143" t="s">
        <v>264</v>
      </c>
      <c r="B92" s="144" t="s">
        <v>223</v>
      </c>
      <c r="C92" s="233" t="s">
        <v>392</v>
      </c>
      <c r="D92" s="234">
        <v>3</v>
      </c>
      <c r="E92" s="257">
        <v>30.7</v>
      </c>
      <c r="F92" s="345">
        <f t="shared" si="14"/>
        <v>558.18181818181824</v>
      </c>
      <c r="G92" s="258">
        <v>36335</v>
      </c>
      <c r="H92" s="254">
        <f t="shared" si="15"/>
        <v>173.02380952380952</v>
      </c>
      <c r="I92" s="237">
        <v>0</v>
      </c>
      <c r="J92" s="157">
        <v>0</v>
      </c>
      <c r="K92" s="256"/>
    </row>
    <row r="93" spans="1:11" ht="45" x14ac:dyDescent="0.25">
      <c r="A93" s="143" t="s">
        <v>265</v>
      </c>
      <c r="B93" s="144" t="s">
        <v>224</v>
      </c>
      <c r="C93" s="233" t="s">
        <v>393</v>
      </c>
      <c r="D93" s="234">
        <v>3</v>
      </c>
      <c r="E93" s="257">
        <v>42.87</v>
      </c>
      <c r="F93" s="345">
        <f t="shared" si="14"/>
        <v>779.45454545454538</v>
      </c>
      <c r="G93" s="258">
        <v>37816</v>
      </c>
      <c r="H93" s="254">
        <f t="shared" si="15"/>
        <v>180.07619047619048</v>
      </c>
      <c r="I93" s="157">
        <v>0</v>
      </c>
      <c r="J93" s="157">
        <v>0</v>
      </c>
      <c r="K93" s="256"/>
    </row>
    <row r="94" spans="1:11" ht="30" x14ac:dyDescent="0.25">
      <c r="A94" s="143" t="s">
        <v>382</v>
      </c>
      <c r="B94" s="239" t="s">
        <v>381</v>
      </c>
      <c r="C94" s="233" t="s">
        <v>394</v>
      </c>
      <c r="D94" s="234">
        <v>2</v>
      </c>
      <c r="E94" s="257">
        <v>52.42</v>
      </c>
      <c r="F94" s="345">
        <f t="shared" si="14"/>
        <v>953.09090909090912</v>
      </c>
      <c r="G94" s="258">
        <v>44149</v>
      </c>
      <c r="H94" s="254">
        <f t="shared" si="15"/>
        <v>210.23333333333332</v>
      </c>
      <c r="I94" s="157">
        <v>0</v>
      </c>
      <c r="J94" s="157">
        <v>0</v>
      </c>
      <c r="K94" s="256"/>
    </row>
    <row r="95" spans="1:11" ht="30" x14ac:dyDescent="0.25">
      <c r="A95" s="143" t="s">
        <v>380</v>
      </c>
      <c r="B95" s="239" t="s">
        <v>220</v>
      </c>
      <c r="C95" s="233" t="s">
        <v>395</v>
      </c>
      <c r="D95" s="234">
        <v>2</v>
      </c>
      <c r="E95" s="257">
        <v>25.46</v>
      </c>
      <c r="F95" s="345">
        <f t="shared" si="14"/>
        <v>462.90909090909088</v>
      </c>
      <c r="G95" s="258">
        <v>34321</v>
      </c>
      <c r="H95" s="254">
        <f t="shared" si="15"/>
        <v>163.43333333333334</v>
      </c>
      <c r="I95" s="157">
        <v>0</v>
      </c>
      <c r="J95" s="157">
        <v>0</v>
      </c>
      <c r="K95" s="256"/>
    </row>
    <row r="96" spans="1:11" ht="39.75" customHeight="1" x14ac:dyDescent="0.25">
      <c r="A96" s="143" t="s">
        <v>379</v>
      </c>
      <c r="B96" s="239" t="s">
        <v>234</v>
      </c>
      <c r="C96" s="240" t="s">
        <v>396</v>
      </c>
      <c r="D96" s="234">
        <v>2</v>
      </c>
      <c r="E96" s="257">
        <v>27.73</v>
      </c>
      <c r="F96" s="345">
        <f t="shared" si="14"/>
        <v>504.18181818181819</v>
      </c>
      <c r="G96" s="258">
        <v>26928</v>
      </c>
      <c r="H96" s="254">
        <f t="shared" si="15"/>
        <v>128.22857142857143</v>
      </c>
      <c r="I96" s="157">
        <v>0</v>
      </c>
      <c r="J96" s="157">
        <v>0</v>
      </c>
      <c r="K96" s="256"/>
    </row>
    <row r="97" spans="1:11" ht="15.75" x14ac:dyDescent="0.25">
      <c r="A97" s="143"/>
      <c r="B97" s="409" t="s">
        <v>846</v>
      </c>
      <c r="C97" s="410"/>
      <c r="D97" s="410"/>
      <c r="E97" s="410"/>
      <c r="F97" s="410"/>
      <c r="G97" s="410"/>
      <c r="H97" s="410"/>
      <c r="I97" s="410"/>
      <c r="J97" s="411"/>
      <c r="K97" s="256"/>
    </row>
    <row r="98" spans="1:11" x14ac:dyDescent="0.25">
      <c r="A98" s="133" t="s">
        <v>171</v>
      </c>
      <c r="B98" s="262"/>
      <c r="C98" s="262" t="s">
        <v>407</v>
      </c>
      <c r="D98" s="263">
        <v>12</v>
      </c>
      <c r="E98" s="257"/>
      <c r="F98" s="345"/>
      <c r="G98" s="258"/>
      <c r="H98" s="254"/>
      <c r="I98" s="157"/>
      <c r="J98" s="157"/>
      <c r="K98" s="256"/>
    </row>
    <row r="99" spans="1:11" ht="60" x14ac:dyDescent="0.25">
      <c r="A99" s="157">
        <v>1</v>
      </c>
      <c r="B99" s="264" t="s">
        <v>661</v>
      </c>
      <c r="C99" s="265" t="s">
        <v>796</v>
      </c>
      <c r="D99" s="157">
        <v>5</v>
      </c>
      <c r="E99" s="234" t="s">
        <v>678</v>
      </c>
      <c r="F99" s="234" t="s">
        <v>679</v>
      </c>
      <c r="G99" s="234">
        <v>84.275000000000006</v>
      </c>
      <c r="H99" s="234" t="s">
        <v>680</v>
      </c>
      <c r="I99" s="255"/>
      <c r="J99" s="229"/>
      <c r="K99" s="256"/>
    </row>
    <row r="100" spans="1:11" ht="30" x14ac:dyDescent="0.25">
      <c r="A100" s="157">
        <v>2</v>
      </c>
      <c r="B100" s="264" t="s">
        <v>419</v>
      </c>
      <c r="C100" s="265" t="s">
        <v>797</v>
      </c>
      <c r="D100" s="263">
        <v>2</v>
      </c>
      <c r="E100" s="234" t="s">
        <v>681</v>
      </c>
      <c r="F100" s="234" t="s">
        <v>682</v>
      </c>
      <c r="G100" s="234">
        <v>67.254999999999995</v>
      </c>
      <c r="H100" s="234" t="s">
        <v>683</v>
      </c>
      <c r="I100" s="255"/>
      <c r="J100" s="229"/>
      <c r="K100" s="256"/>
    </row>
    <row r="101" spans="1:11" ht="45" x14ac:dyDescent="0.25">
      <c r="A101" s="157">
        <v>3</v>
      </c>
      <c r="B101" s="264" t="s">
        <v>411</v>
      </c>
      <c r="C101" s="265" t="s">
        <v>798</v>
      </c>
      <c r="D101" s="263">
        <v>3</v>
      </c>
      <c r="E101" s="234" t="s">
        <v>684</v>
      </c>
      <c r="F101" s="234" t="s">
        <v>685</v>
      </c>
      <c r="G101" s="234">
        <v>45.48</v>
      </c>
      <c r="H101" s="234" t="s">
        <v>686</v>
      </c>
      <c r="I101" s="255"/>
      <c r="J101" s="229"/>
      <c r="K101" s="256"/>
    </row>
    <row r="102" spans="1:11" ht="30" x14ac:dyDescent="0.25">
      <c r="A102" s="157">
        <v>4</v>
      </c>
      <c r="B102" s="264" t="s">
        <v>425</v>
      </c>
      <c r="C102" s="265" t="s">
        <v>799</v>
      </c>
      <c r="D102" s="263">
        <v>1</v>
      </c>
      <c r="E102" s="234" t="s">
        <v>687</v>
      </c>
      <c r="F102" s="234">
        <v>230</v>
      </c>
      <c r="G102" s="234">
        <v>22.63</v>
      </c>
      <c r="H102" s="234" t="s">
        <v>688</v>
      </c>
      <c r="I102" s="255"/>
      <c r="J102" s="229"/>
      <c r="K102" s="256"/>
    </row>
    <row r="103" spans="1:11" ht="30" x14ac:dyDescent="0.25">
      <c r="A103" s="157">
        <v>5</v>
      </c>
      <c r="B103" s="264" t="s">
        <v>423</v>
      </c>
      <c r="C103" s="265" t="s">
        <v>800</v>
      </c>
      <c r="D103" s="263">
        <v>1</v>
      </c>
      <c r="E103" s="234" t="s">
        <v>689</v>
      </c>
      <c r="F103" s="234" t="s">
        <v>690</v>
      </c>
      <c r="G103" s="234">
        <v>43.511000000000003</v>
      </c>
      <c r="H103" s="234" t="s">
        <v>691</v>
      </c>
      <c r="I103" s="255"/>
      <c r="J103" s="229"/>
      <c r="K103" s="256"/>
    </row>
    <row r="104" spans="1:11" x14ac:dyDescent="0.25">
      <c r="A104" s="155" t="s">
        <v>172</v>
      </c>
      <c r="B104" s="262"/>
      <c r="C104" s="266" t="s">
        <v>443</v>
      </c>
      <c r="D104" s="263">
        <v>8</v>
      </c>
      <c r="E104" s="263"/>
      <c r="F104" s="263"/>
      <c r="G104" s="263"/>
      <c r="H104" s="263"/>
      <c r="I104" s="255"/>
      <c r="J104" s="229"/>
      <c r="K104" s="256"/>
    </row>
    <row r="105" spans="1:11" ht="45" x14ac:dyDescent="0.25">
      <c r="A105" s="157">
        <v>1</v>
      </c>
      <c r="B105" s="264" t="s">
        <v>662</v>
      </c>
      <c r="C105" s="265" t="s">
        <v>801</v>
      </c>
      <c r="D105" s="263">
        <v>3</v>
      </c>
      <c r="E105" s="234" t="s">
        <v>692</v>
      </c>
      <c r="F105" s="234" t="s">
        <v>693</v>
      </c>
      <c r="G105" s="234">
        <v>65.697000000000003</v>
      </c>
      <c r="H105" s="234" t="s">
        <v>694</v>
      </c>
      <c r="I105" s="255"/>
      <c r="J105" s="229"/>
      <c r="K105" s="256"/>
    </row>
    <row r="106" spans="1:11" ht="30" x14ac:dyDescent="0.25">
      <c r="A106" s="157">
        <v>2</v>
      </c>
      <c r="B106" s="264" t="s">
        <v>447</v>
      </c>
      <c r="C106" s="265" t="s">
        <v>802</v>
      </c>
      <c r="D106" s="263">
        <v>1</v>
      </c>
      <c r="E106" s="234" t="s">
        <v>695</v>
      </c>
      <c r="F106" s="234" t="s">
        <v>696</v>
      </c>
      <c r="G106" s="234">
        <v>28.562000000000001</v>
      </c>
      <c r="H106" s="234" t="s">
        <v>697</v>
      </c>
      <c r="I106" s="255"/>
      <c r="J106" s="229"/>
      <c r="K106" s="256"/>
    </row>
    <row r="107" spans="1:11" ht="30" x14ac:dyDescent="0.25">
      <c r="A107" s="157">
        <v>3</v>
      </c>
      <c r="B107" s="264" t="s">
        <v>459</v>
      </c>
      <c r="C107" s="265" t="s">
        <v>803</v>
      </c>
      <c r="D107" s="263">
        <v>2</v>
      </c>
      <c r="E107" s="234" t="s">
        <v>698</v>
      </c>
      <c r="F107" s="234" t="s">
        <v>699</v>
      </c>
      <c r="G107" s="234">
        <v>46.023000000000003</v>
      </c>
      <c r="H107" s="234" t="s">
        <v>700</v>
      </c>
      <c r="I107" s="255"/>
      <c r="J107" s="229"/>
      <c r="K107" s="256"/>
    </row>
    <row r="108" spans="1:11" ht="30" x14ac:dyDescent="0.25">
      <c r="A108" s="157">
        <v>4</v>
      </c>
      <c r="B108" s="264" t="s">
        <v>453</v>
      </c>
      <c r="C108" s="265" t="s">
        <v>804</v>
      </c>
      <c r="D108" s="263">
        <v>2</v>
      </c>
      <c r="E108" s="234" t="s">
        <v>701</v>
      </c>
      <c r="F108" s="234" t="s">
        <v>702</v>
      </c>
      <c r="G108" s="234">
        <v>50.573999999999998</v>
      </c>
      <c r="H108" s="234" t="s">
        <v>703</v>
      </c>
      <c r="I108" s="255"/>
      <c r="J108" s="229"/>
      <c r="K108" s="256"/>
    </row>
    <row r="109" spans="1:11" x14ac:dyDescent="0.25">
      <c r="A109" s="155" t="s">
        <v>173</v>
      </c>
      <c r="B109" s="262"/>
      <c r="C109" s="266" t="s">
        <v>469</v>
      </c>
      <c r="D109" s="263">
        <v>12</v>
      </c>
      <c r="E109" s="263"/>
      <c r="F109" s="263"/>
      <c r="G109" s="263"/>
      <c r="H109" s="263"/>
      <c r="I109" s="255"/>
      <c r="J109" s="229"/>
      <c r="K109" s="256"/>
    </row>
    <row r="110" spans="1:11" ht="45" x14ac:dyDescent="0.25">
      <c r="A110" s="157">
        <v>1</v>
      </c>
      <c r="B110" s="264" t="s">
        <v>663</v>
      </c>
      <c r="C110" s="265" t="s">
        <v>805</v>
      </c>
      <c r="D110" s="263">
        <v>3</v>
      </c>
      <c r="E110" s="234" t="s">
        <v>704</v>
      </c>
      <c r="F110" s="234" t="s">
        <v>705</v>
      </c>
      <c r="G110" s="234">
        <v>52.317999999999998</v>
      </c>
      <c r="H110" s="234" t="s">
        <v>706</v>
      </c>
      <c r="I110" s="255"/>
      <c r="J110" s="229"/>
      <c r="K110" s="256"/>
    </row>
    <row r="111" spans="1:11" ht="30" x14ac:dyDescent="0.25">
      <c r="A111" s="157">
        <v>2</v>
      </c>
      <c r="B111" s="264" t="s">
        <v>664</v>
      </c>
      <c r="C111" s="265" t="s">
        <v>806</v>
      </c>
      <c r="D111" s="263">
        <v>2</v>
      </c>
      <c r="E111" s="234" t="s">
        <v>707</v>
      </c>
      <c r="F111" s="234" t="s">
        <v>708</v>
      </c>
      <c r="G111" s="234">
        <v>42.784999999999997</v>
      </c>
      <c r="H111" s="234" t="s">
        <v>709</v>
      </c>
      <c r="I111" s="255"/>
      <c r="J111" s="229"/>
      <c r="K111" s="256"/>
    </row>
    <row r="112" spans="1:11" ht="30" x14ac:dyDescent="0.25">
      <c r="A112" s="157">
        <v>3</v>
      </c>
      <c r="B112" s="264" t="s">
        <v>502</v>
      </c>
      <c r="C112" s="265" t="s">
        <v>807</v>
      </c>
      <c r="D112" s="263">
        <v>1</v>
      </c>
      <c r="E112" s="234" t="s">
        <v>710</v>
      </c>
      <c r="F112" s="234" t="s">
        <v>711</v>
      </c>
      <c r="G112" s="234">
        <v>21.132000000000001</v>
      </c>
      <c r="H112" s="234" t="s">
        <v>712</v>
      </c>
      <c r="I112" s="255"/>
      <c r="J112" s="229"/>
      <c r="K112" s="256"/>
    </row>
    <row r="113" spans="1:115" ht="30" x14ac:dyDescent="0.25">
      <c r="A113" s="157">
        <v>4</v>
      </c>
      <c r="B113" s="264" t="s">
        <v>497</v>
      </c>
      <c r="C113" s="265" t="s">
        <v>808</v>
      </c>
      <c r="D113" s="263">
        <v>2</v>
      </c>
      <c r="E113" s="234" t="s">
        <v>678</v>
      </c>
      <c r="F113" s="234" t="s">
        <v>679</v>
      </c>
      <c r="G113" s="234">
        <v>34.573999999999998</v>
      </c>
      <c r="H113" s="234" t="s">
        <v>713</v>
      </c>
      <c r="I113" s="255"/>
      <c r="J113" s="229"/>
      <c r="K113" s="256"/>
    </row>
    <row r="114" spans="1:115" ht="45" x14ac:dyDescent="0.25">
      <c r="A114" s="157">
        <v>5</v>
      </c>
      <c r="B114" s="264" t="s">
        <v>665</v>
      </c>
      <c r="C114" s="265" t="s">
        <v>809</v>
      </c>
      <c r="D114" s="263">
        <v>3</v>
      </c>
      <c r="E114" s="234" t="s">
        <v>714</v>
      </c>
      <c r="F114" s="234" t="s">
        <v>715</v>
      </c>
      <c r="G114" s="234">
        <v>31.757999999999999</v>
      </c>
      <c r="H114" s="234" t="s">
        <v>716</v>
      </c>
      <c r="I114" s="255"/>
      <c r="J114" s="229"/>
      <c r="K114" s="256"/>
    </row>
    <row r="115" spans="1:115" ht="30" x14ac:dyDescent="0.25">
      <c r="A115" s="157">
        <v>6</v>
      </c>
      <c r="B115" s="264" t="s">
        <v>504</v>
      </c>
      <c r="C115" s="265" t="s">
        <v>810</v>
      </c>
      <c r="D115" s="263">
        <v>1</v>
      </c>
      <c r="E115" s="234" t="s">
        <v>717</v>
      </c>
      <c r="F115" s="234" t="s">
        <v>718</v>
      </c>
      <c r="G115" s="234">
        <v>22.369</v>
      </c>
      <c r="H115" s="234" t="s">
        <v>719</v>
      </c>
      <c r="I115" s="255"/>
      <c r="J115" s="229"/>
      <c r="K115" s="256"/>
    </row>
    <row r="116" spans="1:115" x14ac:dyDescent="0.25">
      <c r="A116" s="155" t="s">
        <v>182</v>
      </c>
      <c r="B116" s="262"/>
      <c r="C116" s="267" t="s">
        <v>506</v>
      </c>
      <c r="D116" s="263">
        <v>13</v>
      </c>
      <c r="E116" s="234"/>
      <c r="F116" s="234"/>
      <c r="G116" s="234"/>
      <c r="H116" s="234"/>
      <c r="I116" s="255"/>
      <c r="J116" s="229"/>
      <c r="K116" s="256"/>
    </row>
    <row r="117" spans="1:115" x14ac:dyDescent="0.25">
      <c r="A117" s="157">
        <v>1</v>
      </c>
      <c r="B117" s="262" t="s">
        <v>666</v>
      </c>
      <c r="C117" s="268"/>
      <c r="D117" s="263"/>
      <c r="E117" s="234"/>
      <c r="F117" s="234"/>
      <c r="G117" s="234"/>
      <c r="H117" s="234"/>
      <c r="I117" s="255"/>
      <c r="J117" s="229"/>
      <c r="K117" s="256"/>
    </row>
    <row r="118" spans="1:115" ht="45" x14ac:dyDescent="0.25">
      <c r="A118" s="157">
        <v>1.1000000000000001</v>
      </c>
      <c r="B118" s="264" t="s">
        <v>667</v>
      </c>
      <c r="C118" s="265" t="s">
        <v>811</v>
      </c>
      <c r="D118" s="263">
        <v>3</v>
      </c>
      <c r="E118" s="234" t="s">
        <v>720</v>
      </c>
      <c r="F118" s="234" t="s">
        <v>721</v>
      </c>
      <c r="G118" s="234">
        <v>40.194000000000003</v>
      </c>
      <c r="H118" s="234" t="s">
        <v>722</v>
      </c>
      <c r="I118" s="255"/>
      <c r="J118" s="229"/>
      <c r="K118" s="256"/>
    </row>
    <row r="119" spans="1:115" ht="30" x14ac:dyDescent="0.25">
      <c r="A119" s="157">
        <v>1.2</v>
      </c>
      <c r="B119" s="264" t="s">
        <v>540</v>
      </c>
      <c r="C119" s="265" t="s">
        <v>812</v>
      </c>
      <c r="D119" s="263">
        <v>1</v>
      </c>
      <c r="E119" s="234" t="s">
        <v>723</v>
      </c>
      <c r="F119" s="234" t="s">
        <v>724</v>
      </c>
      <c r="G119" s="234">
        <v>42.255000000000003</v>
      </c>
      <c r="H119" s="234" t="s">
        <v>725</v>
      </c>
      <c r="I119" s="255"/>
      <c r="J119" s="229"/>
      <c r="K119" s="256"/>
    </row>
    <row r="120" spans="1:115" ht="30" x14ac:dyDescent="0.25">
      <c r="A120" s="157">
        <v>1.3</v>
      </c>
      <c r="B120" s="264" t="s">
        <v>534</v>
      </c>
      <c r="C120" s="265" t="s">
        <v>813</v>
      </c>
      <c r="D120" s="263">
        <v>2</v>
      </c>
      <c r="E120" s="234" t="s">
        <v>726</v>
      </c>
      <c r="F120" s="234" t="s">
        <v>727</v>
      </c>
      <c r="G120" s="234">
        <v>30.908999999999999</v>
      </c>
      <c r="H120" s="234" t="s">
        <v>728</v>
      </c>
      <c r="I120" s="255"/>
      <c r="J120" s="229"/>
      <c r="K120" s="256"/>
    </row>
    <row r="121" spans="1:115" ht="30" x14ac:dyDescent="0.25">
      <c r="A121" s="157">
        <v>1.4</v>
      </c>
      <c r="B121" s="264" t="s">
        <v>668</v>
      </c>
      <c r="C121" s="265" t="s">
        <v>814</v>
      </c>
      <c r="D121" s="263">
        <v>2</v>
      </c>
      <c r="E121" s="234" t="s">
        <v>729</v>
      </c>
      <c r="F121" s="234" t="s">
        <v>730</v>
      </c>
      <c r="G121" s="234">
        <v>34.723999999999997</v>
      </c>
      <c r="H121" s="234" t="s">
        <v>731</v>
      </c>
      <c r="I121" s="255"/>
      <c r="J121" s="229"/>
      <c r="K121" s="256"/>
    </row>
    <row r="122" spans="1:115" ht="30" x14ac:dyDescent="0.25">
      <c r="A122" s="157">
        <v>1.5</v>
      </c>
      <c r="B122" s="264" t="s">
        <v>528</v>
      </c>
      <c r="C122" s="265" t="s">
        <v>815</v>
      </c>
      <c r="D122" s="263">
        <v>2</v>
      </c>
      <c r="E122" s="234" t="s">
        <v>732</v>
      </c>
      <c r="F122" s="234" t="s">
        <v>733</v>
      </c>
      <c r="G122" s="234">
        <v>25.375</v>
      </c>
      <c r="H122" s="234" t="s">
        <v>734</v>
      </c>
      <c r="I122" s="255"/>
      <c r="J122" s="229"/>
      <c r="K122" s="256"/>
    </row>
    <row r="123" spans="1:115" x14ac:dyDescent="0.25">
      <c r="A123" s="157">
        <v>2</v>
      </c>
      <c r="B123" s="262" t="s">
        <v>257</v>
      </c>
      <c r="C123" s="265"/>
      <c r="D123" s="263"/>
      <c r="E123" s="234"/>
      <c r="F123" s="234"/>
      <c r="G123" s="234"/>
      <c r="H123" s="234"/>
      <c r="I123" s="255"/>
      <c r="J123" s="229"/>
      <c r="K123" s="256"/>
    </row>
    <row r="124" spans="1:115" x14ac:dyDescent="0.25">
      <c r="A124" s="157">
        <v>2.1</v>
      </c>
      <c r="B124" s="264" t="s">
        <v>510</v>
      </c>
      <c r="C124" s="265" t="s">
        <v>816</v>
      </c>
      <c r="D124" s="263">
        <v>1</v>
      </c>
      <c r="E124" s="234" t="s">
        <v>735</v>
      </c>
      <c r="F124" s="234" t="s">
        <v>736</v>
      </c>
      <c r="G124" s="234">
        <v>23.317</v>
      </c>
      <c r="H124" s="234" t="s">
        <v>737</v>
      </c>
      <c r="I124" s="255"/>
      <c r="J124" s="229"/>
      <c r="K124" s="256"/>
    </row>
    <row r="125" spans="1:115" ht="30" x14ac:dyDescent="0.25">
      <c r="A125" s="157">
        <v>2.2000000000000002</v>
      </c>
      <c r="B125" s="264" t="s">
        <v>520</v>
      </c>
      <c r="C125" s="265" t="s">
        <v>817</v>
      </c>
      <c r="D125" s="263">
        <v>2</v>
      </c>
      <c r="E125" s="234" t="s">
        <v>738</v>
      </c>
      <c r="F125" s="234" t="s">
        <v>739</v>
      </c>
      <c r="G125" s="234">
        <v>26.963999999999999</v>
      </c>
      <c r="H125" s="234" t="s">
        <v>740</v>
      </c>
      <c r="I125" s="255"/>
      <c r="J125" s="229"/>
      <c r="K125" s="256"/>
    </row>
    <row r="126" spans="1:115" x14ac:dyDescent="0.25">
      <c r="A126" s="155" t="s">
        <v>183</v>
      </c>
      <c r="B126" s="262"/>
      <c r="C126" s="268" t="s">
        <v>548</v>
      </c>
      <c r="D126" s="263">
        <v>9</v>
      </c>
      <c r="E126" s="234"/>
      <c r="F126" s="234"/>
      <c r="G126" s="234"/>
      <c r="H126" s="234"/>
      <c r="I126" s="255"/>
      <c r="J126" s="229"/>
      <c r="K126" s="256"/>
    </row>
    <row r="127" spans="1:115" ht="30" x14ac:dyDescent="0.25">
      <c r="A127" s="157">
        <v>1</v>
      </c>
      <c r="B127" s="264" t="s">
        <v>669</v>
      </c>
      <c r="C127" s="265" t="s">
        <v>818</v>
      </c>
      <c r="D127" s="263">
        <v>3</v>
      </c>
      <c r="E127" s="234" t="s">
        <v>741</v>
      </c>
      <c r="F127" s="234" t="s">
        <v>742</v>
      </c>
      <c r="G127" s="234">
        <v>63.488999999999997</v>
      </c>
      <c r="H127" s="234" t="s">
        <v>743</v>
      </c>
      <c r="I127" s="255"/>
      <c r="J127" s="229"/>
      <c r="K127" s="256"/>
    </row>
    <row r="128" spans="1:115" ht="30" x14ac:dyDescent="0.25">
      <c r="A128" s="157">
        <v>2</v>
      </c>
      <c r="B128" s="264" t="s">
        <v>571</v>
      </c>
      <c r="C128" s="265" t="s">
        <v>819</v>
      </c>
      <c r="D128" s="263">
        <v>2</v>
      </c>
      <c r="E128" s="234" t="s">
        <v>744</v>
      </c>
      <c r="F128" s="234" t="s">
        <v>745</v>
      </c>
      <c r="G128" s="234">
        <v>37.448999999999998</v>
      </c>
      <c r="H128" s="234" t="s">
        <v>746</v>
      </c>
      <c r="I128" s="255"/>
      <c r="J128" s="229"/>
      <c r="K128" s="256"/>
      <c r="DK128" s="72" t="s">
        <v>862</v>
      </c>
    </row>
    <row r="129" spans="1:115" ht="30" x14ac:dyDescent="0.25">
      <c r="A129" s="157">
        <v>3</v>
      </c>
      <c r="B129" s="264" t="s">
        <v>553</v>
      </c>
      <c r="C129" s="265" t="s">
        <v>820</v>
      </c>
      <c r="D129" s="263">
        <v>1</v>
      </c>
      <c r="E129" s="234" t="s">
        <v>747</v>
      </c>
      <c r="F129" s="234" t="s">
        <v>748</v>
      </c>
      <c r="G129" s="234">
        <v>25.59</v>
      </c>
      <c r="H129" s="234" t="s">
        <v>749</v>
      </c>
      <c r="I129" s="255"/>
      <c r="J129" s="229"/>
      <c r="K129" s="256"/>
      <c r="DK129" s="72">
        <v>1</v>
      </c>
    </row>
    <row r="130" spans="1:115" ht="30" x14ac:dyDescent="0.25">
      <c r="A130" s="157">
        <v>4</v>
      </c>
      <c r="B130" s="264" t="s">
        <v>555</v>
      </c>
      <c r="C130" s="265" t="s">
        <v>821</v>
      </c>
      <c r="D130" s="263">
        <v>1</v>
      </c>
      <c r="E130" s="234" t="s">
        <v>750</v>
      </c>
      <c r="F130" s="234" t="s">
        <v>751</v>
      </c>
      <c r="G130" s="234">
        <v>36.329000000000001</v>
      </c>
      <c r="H130" s="234" t="s">
        <v>752</v>
      </c>
      <c r="I130" s="255"/>
      <c r="J130" s="229"/>
      <c r="K130" s="256"/>
      <c r="DK130" s="72">
        <v>1</v>
      </c>
    </row>
    <row r="131" spans="1:115" ht="30" x14ac:dyDescent="0.25">
      <c r="A131" s="157">
        <v>5</v>
      </c>
      <c r="B131" s="264" t="s">
        <v>551</v>
      </c>
      <c r="C131" s="265" t="s">
        <v>822</v>
      </c>
      <c r="D131" s="263">
        <v>2</v>
      </c>
      <c r="E131" s="234" t="s">
        <v>753</v>
      </c>
      <c r="F131" s="234" t="s">
        <v>754</v>
      </c>
      <c r="G131" s="234">
        <v>36.729999999999997</v>
      </c>
      <c r="H131" s="234" t="s">
        <v>755</v>
      </c>
      <c r="I131" s="255"/>
      <c r="J131" s="229"/>
      <c r="K131" s="256"/>
      <c r="DK131" s="72" t="s">
        <v>865</v>
      </c>
    </row>
    <row r="132" spans="1:115" x14ac:dyDescent="0.25">
      <c r="A132" s="155" t="s">
        <v>184</v>
      </c>
      <c r="B132" s="262"/>
      <c r="C132" s="267" t="s">
        <v>577</v>
      </c>
      <c r="D132" s="263">
        <v>9</v>
      </c>
      <c r="E132" s="234"/>
      <c r="F132" s="234"/>
      <c r="G132" s="234"/>
      <c r="H132" s="234"/>
      <c r="I132" s="255"/>
      <c r="J132" s="229"/>
      <c r="K132" s="256"/>
    </row>
    <row r="133" spans="1:115" ht="30" x14ac:dyDescent="0.25">
      <c r="A133" s="157">
        <v>1</v>
      </c>
      <c r="B133" s="264" t="s">
        <v>670</v>
      </c>
      <c r="C133" s="265" t="s">
        <v>823</v>
      </c>
      <c r="D133" s="263">
        <v>2</v>
      </c>
      <c r="E133" s="234" t="s">
        <v>756</v>
      </c>
      <c r="F133" s="234" t="s">
        <v>757</v>
      </c>
      <c r="G133" s="234">
        <v>44.811999999999998</v>
      </c>
      <c r="H133" s="234" t="s">
        <v>758</v>
      </c>
      <c r="I133" s="255"/>
      <c r="J133" s="229"/>
      <c r="K133" s="256"/>
      <c r="DK133" s="72" t="s">
        <v>862</v>
      </c>
    </row>
    <row r="134" spans="1:115" ht="30" x14ac:dyDescent="0.25">
      <c r="A134" s="157">
        <v>2</v>
      </c>
      <c r="B134" s="264" t="s">
        <v>671</v>
      </c>
      <c r="C134" s="265" t="s">
        <v>824</v>
      </c>
      <c r="D134" s="263">
        <v>2</v>
      </c>
      <c r="E134" s="234" t="s">
        <v>759</v>
      </c>
      <c r="F134" s="234" t="s">
        <v>760</v>
      </c>
      <c r="G134" s="234">
        <v>34.273000000000003</v>
      </c>
      <c r="H134" s="234" t="s">
        <v>761</v>
      </c>
      <c r="I134" s="255"/>
      <c r="J134" s="229"/>
      <c r="K134" s="256"/>
      <c r="DK134" s="72" t="s">
        <v>862</v>
      </c>
    </row>
    <row r="135" spans="1:115" x14ac:dyDescent="0.25">
      <c r="A135" s="157">
        <v>3</v>
      </c>
      <c r="B135" s="264" t="s">
        <v>672</v>
      </c>
      <c r="C135" s="265" t="s">
        <v>825</v>
      </c>
      <c r="D135" s="263">
        <v>1</v>
      </c>
      <c r="E135" s="234" t="s">
        <v>762</v>
      </c>
      <c r="F135" s="234" t="s">
        <v>763</v>
      </c>
      <c r="G135" s="234">
        <v>27.812000000000001</v>
      </c>
      <c r="H135" s="234" t="s">
        <v>764</v>
      </c>
      <c r="I135" s="255"/>
      <c r="J135" s="229"/>
      <c r="K135" s="256"/>
      <c r="DK135" s="72">
        <v>1</v>
      </c>
    </row>
    <row r="136" spans="1:115" ht="30" x14ac:dyDescent="0.25">
      <c r="A136" s="157">
        <v>4</v>
      </c>
      <c r="B136" s="264" t="s">
        <v>673</v>
      </c>
      <c r="C136" s="265" t="s">
        <v>826</v>
      </c>
      <c r="D136" s="263">
        <v>2</v>
      </c>
      <c r="E136" s="234" t="s">
        <v>765</v>
      </c>
      <c r="F136" s="234" t="s">
        <v>766</v>
      </c>
      <c r="G136" s="234">
        <v>84.257999999999996</v>
      </c>
      <c r="H136" s="234" t="s">
        <v>767</v>
      </c>
      <c r="I136" s="255"/>
      <c r="J136" s="229"/>
      <c r="K136" s="256"/>
      <c r="DK136" s="72" t="s">
        <v>862</v>
      </c>
    </row>
    <row r="137" spans="1:115" ht="30" x14ac:dyDescent="0.25">
      <c r="A137" s="157">
        <v>5</v>
      </c>
      <c r="B137" s="264" t="s">
        <v>674</v>
      </c>
      <c r="C137" s="265" t="s">
        <v>827</v>
      </c>
      <c r="D137" s="263">
        <v>2</v>
      </c>
      <c r="E137" s="234" t="s">
        <v>768</v>
      </c>
      <c r="F137" s="234" t="s">
        <v>769</v>
      </c>
      <c r="G137" s="234">
        <v>23.96</v>
      </c>
      <c r="H137" s="234" t="s">
        <v>770</v>
      </c>
      <c r="I137" s="255"/>
      <c r="J137" s="229"/>
      <c r="K137" s="256"/>
      <c r="DK137" s="72" t="s">
        <v>862</v>
      </c>
    </row>
    <row r="138" spans="1:115" x14ac:dyDescent="0.25">
      <c r="A138" s="155" t="s">
        <v>185</v>
      </c>
      <c r="B138" s="262"/>
      <c r="C138" s="268" t="s">
        <v>606</v>
      </c>
      <c r="D138" s="263">
        <v>9</v>
      </c>
      <c r="E138" s="234"/>
      <c r="F138" s="234"/>
      <c r="G138" s="234"/>
      <c r="H138" s="234"/>
      <c r="I138" s="255"/>
      <c r="J138" s="229"/>
      <c r="K138" s="256"/>
    </row>
    <row r="139" spans="1:115" ht="30" x14ac:dyDescent="0.25">
      <c r="A139" s="157">
        <v>1</v>
      </c>
      <c r="B139" s="264" t="s">
        <v>675</v>
      </c>
      <c r="C139" s="265" t="s">
        <v>828</v>
      </c>
      <c r="D139" s="263">
        <v>3</v>
      </c>
      <c r="E139" s="234" t="s">
        <v>771</v>
      </c>
      <c r="F139" s="234" t="s">
        <v>772</v>
      </c>
      <c r="G139" s="234">
        <v>42.764000000000003</v>
      </c>
      <c r="H139" s="234" t="s">
        <v>773</v>
      </c>
      <c r="I139" s="255"/>
      <c r="J139" s="229"/>
      <c r="K139" s="256"/>
    </row>
    <row r="140" spans="1:115" ht="30" x14ac:dyDescent="0.25">
      <c r="A140" s="157">
        <v>2</v>
      </c>
      <c r="B140" s="264" t="s">
        <v>676</v>
      </c>
      <c r="C140" s="265" t="s">
        <v>829</v>
      </c>
      <c r="D140" s="263">
        <v>2</v>
      </c>
      <c r="E140" s="234" t="s">
        <v>774</v>
      </c>
      <c r="F140" s="234" t="s">
        <v>775</v>
      </c>
      <c r="G140" s="234">
        <v>26.738</v>
      </c>
      <c r="H140" s="234" t="s">
        <v>776</v>
      </c>
      <c r="I140" s="255"/>
      <c r="J140" s="229"/>
      <c r="K140" s="256"/>
    </row>
    <row r="141" spans="1:115" x14ac:dyDescent="0.25">
      <c r="A141" s="157">
        <v>3</v>
      </c>
      <c r="B141" s="264" t="s">
        <v>616</v>
      </c>
      <c r="C141" s="265" t="s">
        <v>830</v>
      </c>
      <c r="D141" s="263">
        <v>1</v>
      </c>
      <c r="E141" s="234" t="s">
        <v>777</v>
      </c>
      <c r="F141" s="234" t="s">
        <v>778</v>
      </c>
      <c r="G141" s="234">
        <v>19.308</v>
      </c>
      <c r="H141" s="234" t="s">
        <v>779</v>
      </c>
      <c r="I141" s="255"/>
      <c r="J141" s="229"/>
      <c r="K141" s="256"/>
      <c r="DK141" s="72">
        <v>1</v>
      </c>
    </row>
    <row r="142" spans="1:115" x14ac:dyDescent="0.25">
      <c r="A142" s="157">
        <v>4</v>
      </c>
      <c r="B142" s="264" t="s">
        <v>614</v>
      </c>
      <c r="C142" s="265" t="s">
        <v>831</v>
      </c>
      <c r="D142" s="263">
        <v>1</v>
      </c>
      <c r="E142" s="234" t="s">
        <v>732</v>
      </c>
      <c r="F142" s="234" t="s">
        <v>780</v>
      </c>
      <c r="G142" s="234">
        <v>16.966000000000001</v>
      </c>
      <c r="H142" s="234" t="s">
        <v>781</v>
      </c>
      <c r="I142" s="255"/>
      <c r="J142" s="229"/>
      <c r="K142" s="256"/>
      <c r="DK142" s="72">
        <v>1</v>
      </c>
    </row>
    <row r="143" spans="1:115" ht="30" x14ac:dyDescent="0.25">
      <c r="A143" s="157">
        <v>5</v>
      </c>
      <c r="B143" s="264" t="s">
        <v>626</v>
      </c>
      <c r="C143" s="265" t="s">
        <v>832</v>
      </c>
      <c r="D143" s="263">
        <v>2</v>
      </c>
      <c r="E143" s="234" t="s">
        <v>782</v>
      </c>
      <c r="F143" s="234" t="s">
        <v>783</v>
      </c>
      <c r="G143" s="234">
        <v>28.527999999999999</v>
      </c>
      <c r="H143" s="234" t="s">
        <v>784</v>
      </c>
      <c r="I143" s="255"/>
      <c r="J143" s="229"/>
      <c r="K143" s="256"/>
      <c r="DK143" s="72" t="s">
        <v>865</v>
      </c>
    </row>
    <row r="144" spans="1:115" x14ac:dyDescent="0.25">
      <c r="A144" s="155" t="s">
        <v>186</v>
      </c>
      <c r="B144" s="262"/>
      <c r="C144" s="267" t="s">
        <v>636</v>
      </c>
      <c r="D144" s="263">
        <v>8</v>
      </c>
      <c r="E144" s="234"/>
      <c r="F144" s="234"/>
      <c r="G144" s="234"/>
      <c r="H144" s="234"/>
      <c r="I144" s="255"/>
      <c r="J144" s="229"/>
      <c r="K144" s="256"/>
    </row>
    <row r="145" spans="1:11" ht="30" x14ac:dyDescent="0.25">
      <c r="A145" s="157">
        <v>1</v>
      </c>
      <c r="B145" s="264" t="s">
        <v>677</v>
      </c>
      <c r="C145" s="265" t="s">
        <v>833</v>
      </c>
      <c r="D145" s="263">
        <v>2</v>
      </c>
      <c r="E145" s="234" t="s">
        <v>785</v>
      </c>
      <c r="F145" s="234" t="s">
        <v>786</v>
      </c>
      <c r="G145" s="234">
        <v>31.83</v>
      </c>
      <c r="H145" s="234" t="s">
        <v>787</v>
      </c>
      <c r="I145" s="255"/>
      <c r="J145" s="229"/>
      <c r="K145" s="256"/>
    </row>
    <row r="146" spans="1:11" ht="30" x14ac:dyDescent="0.25">
      <c r="A146" s="157">
        <v>2</v>
      </c>
      <c r="B146" s="264" t="s">
        <v>658</v>
      </c>
      <c r="C146" s="265" t="s">
        <v>834</v>
      </c>
      <c r="D146" s="263">
        <v>2</v>
      </c>
      <c r="E146" s="234" t="s">
        <v>788</v>
      </c>
      <c r="F146" s="234" t="s">
        <v>789</v>
      </c>
      <c r="G146" s="234">
        <v>32.432000000000002</v>
      </c>
      <c r="H146" s="234" t="s">
        <v>790</v>
      </c>
      <c r="I146" s="255"/>
      <c r="J146" s="229"/>
      <c r="K146" s="256"/>
    </row>
    <row r="147" spans="1:11" ht="30" x14ac:dyDescent="0.25">
      <c r="A147" s="157">
        <v>3</v>
      </c>
      <c r="B147" s="264" t="s">
        <v>648</v>
      </c>
      <c r="C147" s="265" t="s">
        <v>835</v>
      </c>
      <c r="D147" s="263">
        <v>2</v>
      </c>
      <c r="E147" s="234" t="s">
        <v>791</v>
      </c>
      <c r="F147" s="234" t="s">
        <v>792</v>
      </c>
      <c r="G147" s="234">
        <v>26.96</v>
      </c>
      <c r="H147" s="234" t="s">
        <v>740</v>
      </c>
      <c r="I147" s="255"/>
      <c r="J147" s="229"/>
      <c r="K147" s="256"/>
    </row>
    <row r="148" spans="1:11" ht="30" x14ac:dyDescent="0.25">
      <c r="A148" s="157">
        <v>4</v>
      </c>
      <c r="B148" s="264" t="s">
        <v>642</v>
      </c>
      <c r="C148" s="265" t="s">
        <v>836</v>
      </c>
      <c r="D148" s="263">
        <v>2</v>
      </c>
      <c r="E148" s="234" t="s">
        <v>793</v>
      </c>
      <c r="F148" s="234" t="s">
        <v>794</v>
      </c>
      <c r="G148" s="234">
        <v>38.606000000000002</v>
      </c>
      <c r="H148" s="234" t="s">
        <v>795</v>
      </c>
      <c r="I148" s="255"/>
      <c r="J148" s="229"/>
      <c r="K148" s="256"/>
    </row>
  </sheetData>
  <mergeCells count="17">
    <mergeCell ref="B1:C1"/>
    <mergeCell ref="K6:K7"/>
    <mergeCell ref="A3:K3"/>
    <mergeCell ref="A6:A7"/>
    <mergeCell ref="B6:B7"/>
    <mergeCell ref="C6:C7"/>
    <mergeCell ref="D6:D7"/>
    <mergeCell ref="E6:F6"/>
    <mergeCell ref="G6:H6"/>
    <mergeCell ref="I6:I7"/>
    <mergeCell ref="J6:J7"/>
    <mergeCell ref="B4:L4"/>
    <mergeCell ref="B9:J9"/>
    <mergeCell ref="B97:J97"/>
    <mergeCell ref="E20:K20"/>
    <mergeCell ref="E64:K64"/>
    <mergeCell ref="E86:K86"/>
  </mergeCells>
  <phoneticPr fontId="6" type="noConversion"/>
  <pageMargins left="0.7" right="0.7" top="0.75" bottom="0.75" header="0.3" footer="0.3"/>
  <pageSetup paperSize="9" scale="85" orientation="landscape" useFirstPageNumber="1"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FC8FC-44CB-4021-B0E8-AAB1778B2608}">
  <dimension ref="A1:Q35"/>
  <sheetViews>
    <sheetView workbookViewId="0">
      <selection activeCell="I42" sqref="I42"/>
    </sheetView>
  </sheetViews>
  <sheetFormatPr defaultRowHeight="15.75" x14ac:dyDescent="0.25"/>
  <cols>
    <col min="1" max="1" width="6.85546875" style="271" customWidth="1"/>
    <col min="2" max="2" width="12.7109375" style="271" customWidth="1"/>
    <col min="3" max="3" width="18" style="271" customWidth="1"/>
    <col min="4" max="4" width="20.28515625" style="271" customWidth="1"/>
    <col min="5" max="5" width="22.7109375" style="271" customWidth="1"/>
    <col min="6" max="6" width="16.7109375" style="271" customWidth="1"/>
    <col min="7" max="8" width="14" style="271" customWidth="1"/>
    <col min="9" max="9" width="22.7109375" style="271" customWidth="1"/>
    <col min="10" max="10" width="15.140625" style="271" customWidth="1"/>
    <col min="11" max="13" width="0" style="271" hidden="1" customWidth="1"/>
    <col min="14" max="14" width="11" style="271" hidden="1" customWidth="1"/>
    <col min="15" max="15" width="9.85546875" style="271" hidden="1" customWidth="1"/>
    <col min="16" max="16" width="11.140625" style="271" hidden="1" customWidth="1"/>
    <col min="17" max="27" width="0" style="271" hidden="1" customWidth="1"/>
    <col min="28" max="16384" width="9.140625" style="271"/>
  </cols>
  <sheetData>
    <row r="1" spans="1:17" customFormat="1" ht="18.75" x14ac:dyDescent="0.25">
      <c r="A1" s="422" t="s">
        <v>840</v>
      </c>
      <c r="B1" s="422"/>
      <c r="C1" s="422"/>
      <c r="D1" s="269"/>
      <c r="E1" s="50"/>
      <c r="F1" s="50"/>
      <c r="G1" s="50"/>
      <c r="H1" s="50"/>
      <c r="J1" s="270" t="s">
        <v>928</v>
      </c>
      <c r="O1" s="423"/>
      <c r="P1" s="423"/>
      <c r="Q1" s="423"/>
    </row>
    <row r="2" spans="1:17" x14ac:dyDescent="0.25">
      <c r="A2" s="424" t="s">
        <v>847</v>
      </c>
      <c r="B2" s="424"/>
      <c r="C2" s="424"/>
      <c r="D2" s="424"/>
      <c r="E2" s="424"/>
      <c r="F2" s="424"/>
      <c r="G2" s="424"/>
      <c r="H2" s="424"/>
      <c r="I2" s="424"/>
      <c r="J2" s="424"/>
      <c r="K2" s="47"/>
      <c r="L2" s="47"/>
      <c r="M2" s="47"/>
      <c r="N2" s="47"/>
      <c r="O2" s="47"/>
      <c r="P2" s="47"/>
      <c r="Q2" s="47"/>
    </row>
    <row r="3" spans="1:17" x14ac:dyDescent="0.25">
      <c r="A3" s="424"/>
      <c r="B3" s="424"/>
      <c r="C3" s="424"/>
      <c r="D3" s="424"/>
      <c r="E3" s="424"/>
      <c r="F3" s="424"/>
      <c r="G3" s="424"/>
      <c r="H3" s="424"/>
      <c r="I3" s="424"/>
      <c r="J3" s="424"/>
      <c r="K3" s="47"/>
      <c r="L3" s="47"/>
      <c r="M3" s="47"/>
      <c r="N3" s="47"/>
      <c r="O3" s="47"/>
      <c r="P3" s="47"/>
      <c r="Q3" s="47"/>
    </row>
    <row r="4" spans="1:17" ht="32.25" customHeight="1" x14ac:dyDescent="0.25">
      <c r="A4" s="425" t="s">
        <v>845</v>
      </c>
      <c r="B4" s="425"/>
      <c r="C4" s="425"/>
      <c r="D4" s="425"/>
      <c r="E4" s="425"/>
      <c r="F4" s="425"/>
      <c r="G4" s="425"/>
      <c r="H4" s="425"/>
      <c r="I4" s="425"/>
      <c r="J4" s="425"/>
      <c r="K4" s="47"/>
      <c r="L4" s="47"/>
      <c r="M4" s="47"/>
      <c r="N4" s="47"/>
      <c r="O4" s="47"/>
      <c r="P4" s="47"/>
      <c r="Q4" s="47"/>
    </row>
    <row r="5" spans="1:17" ht="93.75" x14ac:dyDescent="0.25">
      <c r="A5" s="272" t="s">
        <v>189</v>
      </c>
      <c r="B5" s="272" t="s">
        <v>848</v>
      </c>
      <c r="C5" s="272" t="s">
        <v>849</v>
      </c>
      <c r="D5" s="272" t="s">
        <v>850</v>
      </c>
      <c r="E5" s="272" t="s">
        <v>851</v>
      </c>
      <c r="F5" s="272" t="s">
        <v>852</v>
      </c>
      <c r="G5" s="272" t="s">
        <v>853</v>
      </c>
      <c r="H5" s="272" t="s">
        <v>854</v>
      </c>
      <c r="I5" s="272" t="s">
        <v>855</v>
      </c>
      <c r="J5" s="272" t="s">
        <v>856</v>
      </c>
    </row>
    <row r="6" spans="1:17" ht="18.75" x14ac:dyDescent="0.25">
      <c r="A6" s="272" t="s">
        <v>171</v>
      </c>
      <c r="B6" s="426" t="s">
        <v>857</v>
      </c>
      <c r="C6" s="427"/>
      <c r="D6" s="427"/>
      <c r="E6" s="427"/>
      <c r="F6" s="427"/>
      <c r="G6" s="427"/>
      <c r="H6" s="427"/>
      <c r="I6" s="427"/>
      <c r="J6" s="428"/>
    </row>
    <row r="7" spans="1:17" ht="18.75" x14ac:dyDescent="0.25">
      <c r="A7" s="273">
        <v>1</v>
      </c>
      <c r="B7" s="274" t="s">
        <v>858</v>
      </c>
      <c r="C7" s="275">
        <v>143</v>
      </c>
      <c r="D7" s="275">
        <v>0</v>
      </c>
      <c r="E7" s="275">
        <v>1</v>
      </c>
      <c r="F7" s="275">
        <v>142</v>
      </c>
      <c r="G7" s="275">
        <v>45</v>
      </c>
      <c r="H7" s="275">
        <f>45-19</f>
        <v>26</v>
      </c>
      <c r="I7" s="275">
        <v>19</v>
      </c>
      <c r="J7" s="275">
        <f>C7-G7</f>
        <v>98</v>
      </c>
    </row>
    <row r="8" spans="1:17" s="277" customFormat="1" ht="18.75" x14ac:dyDescent="0.3">
      <c r="A8" s="274">
        <v>2</v>
      </c>
      <c r="B8" s="274" t="s">
        <v>859</v>
      </c>
      <c r="C8" s="276">
        <v>35</v>
      </c>
      <c r="D8" s="276">
        <v>0</v>
      </c>
      <c r="E8" s="276">
        <v>0</v>
      </c>
      <c r="F8" s="276">
        <v>35</v>
      </c>
      <c r="G8" s="276">
        <v>13</v>
      </c>
      <c r="H8" s="276">
        <v>13</v>
      </c>
      <c r="I8" s="276">
        <v>0</v>
      </c>
      <c r="J8" s="276">
        <f>C8-G8</f>
        <v>22</v>
      </c>
    </row>
    <row r="9" spans="1:17" ht="18.75" x14ac:dyDescent="0.25">
      <c r="A9" s="273">
        <v>3</v>
      </c>
      <c r="B9" s="274" t="s">
        <v>256</v>
      </c>
      <c r="C9" s="274">
        <v>14</v>
      </c>
      <c r="D9" s="274">
        <v>0</v>
      </c>
      <c r="E9" s="274">
        <v>0</v>
      </c>
      <c r="F9" s="274">
        <v>14</v>
      </c>
      <c r="G9" s="274">
        <v>0</v>
      </c>
      <c r="H9" s="274">
        <v>0</v>
      </c>
      <c r="I9" s="274">
        <v>0</v>
      </c>
      <c r="J9" s="274">
        <v>14</v>
      </c>
    </row>
    <row r="10" spans="1:17" ht="18.75" x14ac:dyDescent="0.25">
      <c r="A10" s="278" t="s">
        <v>172</v>
      </c>
      <c r="B10" s="426" t="s">
        <v>860</v>
      </c>
      <c r="C10" s="427"/>
      <c r="D10" s="427"/>
      <c r="E10" s="427"/>
      <c r="F10" s="427"/>
      <c r="G10" s="427"/>
      <c r="H10" s="427"/>
      <c r="I10" s="427"/>
      <c r="J10" s="428"/>
    </row>
    <row r="11" spans="1:17" ht="18.75" x14ac:dyDescent="0.25">
      <c r="A11" s="273">
        <v>1</v>
      </c>
      <c r="B11" s="274" t="s">
        <v>858</v>
      </c>
      <c r="C11" s="279">
        <v>71</v>
      </c>
      <c r="D11" s="279">
        <v>0</v>
      </c>
      <c r="E11" s="279">
        <v>0</v>
      </c>
      <c r="F11" s="279">
        <v>71</v>
      </c>
      <c r="G11" s="279">
        <v>21</v>
      </c>
      <c r="H11" s="279">
        <v>9</v>
      </c>
      <c r="I11" s="279">
        <v>12</v>
      </c>
      <c r="J11" s="279">
        <v>50</v>
      </c>
      <c r="K11" s="279">
        <v>50</v>
      </c>
    </row>
    <row r="12" spans="1:17" ht="18.75" x14ac:dyDescent="0.25">
      <c r="A12" s="274">
        <v>2</v>
      </c>
      <c r="B12" s="274" t="s">
        <v>859</v>
      </c>
      <c r="C12" s="279">
        <v>50</v>
      </c>
      <c r="D12" s="279">
        <v>0</v>
      </c>
      <c r="E12" s="279">
        <v>0</v>
      </c>
      <c r="F12" s="279">
        <v>50</v>
      </c>
      <c r="G12" s="279">
        <v>20</v>
      </c>
      <c r="H12" s="279">
        <v>20</v>
      </c>
      <c r="I12" s="279">
        <v>0</v>
      </c>
      <c r="J12" s="279">
        <v>30</v>
      </c>
      <c r="K12" s="279">
        <v>30</v>
      </c>
    </row>
    <row r="13" spans="1:17" s="277" customFormat="1" ht="20.25" x14ac:dyDescent="0.3">
      <c r="A13" s="420" t="s">
        <v>861</v>
      </c>
      <c r="B13" s="421"/>
      <c r="C13" s="280">
        <f>SUM(C7:C12)</f>
        <v>313</v>
      </c>
      <c r="D13" s="280">
        <f t="shared" ref="D13:J13" si="0">SUM(D7:D12)</f>
        <v>0</v>
      </c>
      <c r="E13" s="280">
        <f t="shared" si="0"/>
        <v>1</v>
      </c>
      <c r="F13" s="280">
        <f t="shared" si="0"/>
        <v>312</v>
      </c>
      <c r="G13" s="280">
        <f t="shared" si="0"/>
        <v>99</v>
      </c>
      <c r="H13" s="280">
        <f t="shared" si="0"/>
        <v>68</v>
      </c>
      <c r="I13" s="280">
        <f t="shared" si="0"/>
        <v>31</v>
      </c>
      <c r="J13" s="280">
        <f t="shared" si="0"/>
        <v>214</v>
      </c>
    </row>
    <row r="14" spans="1:17" hidden="1" x14ac:dyDescent="0.25"/>
    <row r="15" spans="1:17" hidden="1" x14ac:dyDescent="0.25"/>
    <row r="16" spans="1:17" hidden="1" x14ac:dyDescent="0.25"/>
    <row r="17" s="271" customFormat="1" hidden="1" x14ac:dyDescent="0.25"/>
    <row r="18" s="271" customFormat="1" hidden="1" x14ac:dyDescent="0.25"/>
    <row r="19" s="271" customFormat="1" hidden="1" x14ac:dyDescent="0.25"/>
    <row r="20" s="271" customFormat="1" hidden="1" x14ac:dyDescent="0.25"/>
    <row r="21" s="271" customFormat="1" hidden="1" x14ac:dyDescent="0.25"/>
    <row r="22" s="271" customFormat="1" hidden="1" x14ac:dyDescent="0.25"/>
    <row r="23" s="271" customFormat="1" hidden="1" x14ac:dyDescent="0.25"/>
    <row r="24" s="271" customFormat="1" hidden="1" x14ac:dyDescent="0.25"/>
    <row r="25" s="271" customFormat="1" hidden="1" x14ac:dyDescent="0.25"/>
    <row r="26" s="271" customFormat="1" hidden="1" x14ac:dyDescent="0.25"/>
    <row r="27" s="271" customFormat="1" hidden="1" x14ac:dyDescent="0.25"/>
    <row r="28" s="271" customFormat="1" hidden="1" x14ac:dyDescent="0.25"/>
    <row r="29" s="271" customFormat="1" hidden="1" x14ac:dyDescent="0.25"/>
    <row r="30" s="271" customFormat="1" hidden="1" x14ac:dyDescent="0.25"/>
    <row r="31" s="271" customFormat="1" hidden="1" x14ac:dyDescent="0.25"/>
    <row r="32" s="271" customFormat="1" hidden="1" x14ac:dyDescent="0.25"/>
    <row r="33" s="271" customFormat="1" hidden="1" x14ac:dyDescent="0.25"/>
    <row r="34" s="271" customFormat="1" hidden="1" x14ac:dyDescent="0.25"/>
    <row r="35" s="271" customFormat="1" hidden="1" x14ac:dyDescent="0.25"/>
  </sheetData>
  <mergeCells count="7">
    <mergeCell ref="A13:B13"/>
    <mergeCell ref="A1:C1"/>
    <mergeCell ref="O1:Q1"/>
    <mergeCell ref="A2:J3"/>
    <mergeCell ref="A4:J4"/>
    <mergeCell ref="B6:J6"/>
    <mergeCell ref="B10:J10"/>
  </mergeCells>
  <pageMargins left="0.7" right="0.7" top="0.75" bottom="0.75" header="0.3" footer="0.3"/>
  <pageSetup paperSize="9" scale="8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9B7B-65B8-49DF-B9E6-C1B63C870419}">
  <dimension ref="A1:O158"/>
  <sheetViews>
    <sheetView workbookViewId="0">
      <selection activeCell="P9" sqref="P9"/>
    </sheetView>
  </sheetViews>
  <sheetFormatPr defaultRowHeight="15.75" x14ac:dyDescent="0.25"/>
  <cols>
    <col min="1" max="1" width="9.28515625" style="303" customWidth="1"/>
    <col min="2" max="2" width="24" style="303" customWidth="1"/>
    <col min="3" max="13" width="9.140625" style="303"/>
    <col min="14" max="14" width="9.42578125" style="303" customWidth="1"/>
    <col min="15" max="16384" width="9.140625" style="303"/>
  </cols>
  <sheetData>
    <row r="1" spans="1:15" ht="15.75" customHeight="1" x14ac:dyDescent="0.25">
      <c r="A1" s="439" t="s">
        <v>840</v>
      </c>
      <c r="B1" s="439"/>
      <c r="C1" s="439"/>
      <c r="D1" s="282"/>
      <c r="E1" s="282"/>
      <c r="F1" s="282"/>
      <c r="G1" s="282"/>
      <c r="H1" s="439"/>
      <c r="I1" s="439"/>
      <c r="J1" s="301"/>
      <c r="K1" s="302"/>
      <c r="L1" s="440" t="s">
        <v>929</v>
      </c>
      <c r="M1" s="440"/>
      <c r="N1" s="440"/>
      <c r="O1" s="350"/>
    </row>
    <row r="2" spans="1:15" x14ac:dyDescent="0.25">
      <c r="A2" s="301"/>
      <c r="B2" s="282"/>
      <c r="C2" s="282"/>
      <c r="D2" s="282"/>
      <c r="E2" s="282"/>
      <c r="F2" s="282"/>
      <c r="G2" s="282"/>
      <c r="H2" s="282"/>
      <c r="I2" s="282"/>
      <c r="J2" s="301"/>
      <c r="K2" s="304"/>
      <c r="L2" s="304"/>
      <c r="M2" s="304"/>
      <c r="N2" s="282"/>
      <c r="O2" s="282"/>
    </row>
    <row r="3" spans="1:15" ht="15.75" customHeight="1" x14ac:dyDescent="0.25">
      <c r="A3" s="440" t="s">
        <v>866</v>
      </c>
      <c r="B3" s="440"/>
      <c r="C3" s="440"/>
      <c r="D3" s="440"/>
      <c r="E3" s="440"/>
      <c r="F3" s="440"/>
      <c r="G3" s="440"/>
      <c r="H3" s="440"/>
      <c r="I3" s="440"/>
      <c r="J3" s="440"/>
      <c r="K3" s="440"/>
      <c r="L3" s="440"/>
      <c r="M3" s="440"/>
      <c r="N3" s="440"/>
      <c r="O3" s="349"/>
    </row>
    <row r="4" spans="1:15" ht="15.75" customHeight="1" x14ac:dyDescent="0.25">
      <c r="A4" s="441" t="s">
        <v>845</v>
      </c>
      <c r="B4" s="441"/>
      <c r="C4" s="441"/>
      <c r="D4" s="441"/>
      <c r="E4" s="441"/>
      <c r="F4" s="441"/>
      <c r="G4" s="441"/>
      <c r="H4" s="441"/>
      <c r="I4" s="441"/>
      <c r="J4" s="441"/>
      <c r="K4" s="441"/>
      <c r="L4" s="441"/>
      <c r="M4" s="441"/>
      <c r="N4" s="441"/>
      <c r="O4" s="378"/>
    </row>
    <row r="5" spans="1:15" ht="16.5" thickBot="1" x14ac:dyDescent="0.3">
      <c r="A5" s="271"/>
      <c r="B5" s="271"/>
      <c r="C5" s="271"/>
      <c r="D5" s="271"/>
      <c r="E5" s="271"/>
      <c r="F5" s="271"/>
      <c r="G5" s="271"/>
      <c r="H5" s="271"/>
      <c r="I5" s="271"/>
      <c r="J5" s="271"/>
      <c r="K5" s="271"/>
      <c r="L5" s="271"/>
      <c r="M5" s="271"/>
      <c r="N5" s="271"/>
      <c r="O5" s="271"/>
    </row>
    <row r="6" spans="1:15" ht="16.5" thickTop="1" x14ac:dyDescent="0.25">
      <c r="A6" s="429" t="s">
        <v>189</v>
      </c>
      <c r="B6" s="430" t="s">
        <v>243</v>
      </c>
      <c r="C6" s="433" t="s">
        <v>867</v>
      </c>
      <c r="D6" s="434"/>
      <c r="E6" s="434"/>
      <c r="F6" s="435"/>
      <c r="G6" s="436" t="s">
        <v>868</v>
      </c>
      <c r="H6" s="436"/>
      <c r="I6" s="436"/>
      <c r="J6" s="436"/>
      <c r="K6" s="437" t="s">
        <v>869</v>
      </c>
      <c r="L6" s="436"/>
      <c r="M6" s="436"/>
      <c r="N6" s="438"/>
    </row>
    <row r="7" spans="1:15" x14ac:dyDescent="0.25">
      <c r="A7" s="429"/>
      <c r="B7" s="431"/>
      <c r="C7" s="460" t="s">
        <v>870</v>
      </c>
      <c r="D7" s="463" t="s">
        <v>871</v>
      </c>
      <c r="E7" s="463" t="s">
        <v>872</v>
      </c>
      <c r="F7" s="466" t="s">
        <v>873</v>
      </c>
      <c r="G7" s="469" t="s">
        <v>870</v>
      </c>
      <c r="H7" s="448" t="s">
        <v>871</v>
      </c>
      <c r="I7" s="448" t="s">
        <v>872</v>
      </c>
      <c r="J7" s="451" t="s">
        <v>873</v>
      </c>
      <c r="K7" s="454" t="s">
        <v>870</v>
      </c>
      <c r="L7" s="448" t="s">
        <v>871</v>
      </c>
      <c r="M7" s="448" t="s">
        <v>872</v>
      </c>
      <c r="N7" s="457" t="s">
        <v>873</v>
      </c>
    </row>
    <row r="8" spans="1:15" x14ac:dyDescent="0.25">
      <c r="A8" s="429"/>
      <c r="B8" s="431"/>
      <c r="C8" s="461"/>
      <c r="D8" s="464"/>
      <c r="E8" s="464"/>
      <c r="F8" s="467"/>
      <c r="G8" s="470"/>
      <c r="H8" s="449"/>
      <c r="I8" s="449"/>
      <c r="J8" s="452"/>
      <c r="K8" s="455"/>
      <c r="L8" s="449"/>
      <c r="M8" s="449"/>
      <c r="N8" s="458"/>
    </row>
    <row r="9" spans="1:15" x14ac:dyDescent="0.25">
      <c r="A9" s="429"/>
      <c r="B9" s="431"/>
      <c r="C9" s="461"/>
      <c r="D9" s="464"/>
      <c r="E9" s="464"/>
      <c r="F9" s="467"/>
      <c r="G9" s="470"/>
      <c r="H9" s="449"/>
      <c r="I9" s="449"/>
      <c r="J9" s="452"/>
      <c r="K9" s="455"/>
      <c r="L9" s="449"/>
      <c r="M9" s="449"/>
      <c r="N9" s="458"/>
    </row>
    <row r="10" spans="1:15" x14ac:dyDescent="0.25">
      <c r="A10" s="429"/>
      <c r="B10" s="432"/>
      <c r="C10" s="462"/>
      <c r="D10" s="465"/>
      <c r="E10" s="465"/>
      <c r="F10" s="468"/>
      <c r="G10" s="471"/>
      <c r="H10" s="450"/>
      <c r="I10" s="450"/>
      <c r="J10" s="453"/>
      <c r="K10" s="456"/>
      <c r="L10" s="450"/>
      <c r="M10" s="450"/>
      <c r="N10" s="459"/>
    </row>
    <row r="11" spans="1:15" ht="16.5" thickBot="1" x14ac:dyDescent="0.3">
      <c r="A11" s="429"/>
      <c r="B11" s="283" t="s">
        <v>884</v>
      </c>
      <c r="C11" s="284" t="s">
        <v>885</v>
      </c>
      <c r="D11" s="285" t="s">
        <v>886</v>
      </c>
      <c r="E11" s="285" t="s">
        <v>887</v>
      </c>
      <c r="F11" s="286" t="s">
        <v>888</v>
      </c>
      <c r="G11" s="287" t="s">
        <v>889</v>
      </c>
      <c r="H11" s="285" t="s">
        <v>890</v>
      </c>
      <c r="I11" s="285" t="s">
        <v>891</v>
      </c>
      <c r="J11" s="283" t="s">
        <v>892</v>
      </c>
      <c r="K11" s="284" t="s">
        <v>893</v>
      </c>
      <c r="L11" s="285" t="s">
        <v>894</v>
      </c>
      <c r="M11" s="285" t="s">
        <v>895</v>
      </c>
      <c r="N11" s="286" t="s">
        <v>896</v>
      </c>
    </row>
    <row r="12" spans="1:15" ht="17.25" thickTop="1" thickBot="1" x14ac:dyDescent="0.3">
      <c r="A12" s="379"/>
      <c r="B12" s="445" t="s">
        <v>841</v>
      </c>
      <c r="C12" s="446"/>
      <c r="D12" s="446"/>
      <c r="E12" s="446"/>
      <c r="F12" s="446"/>
      <c r="G12" s="446"/>
      <c r="H12" s="446"/>
      <c r="I12" s="446"/>
      <c r="J12" s="446"/>
      <c r="K12" s="446"/>
      <c r="L12" s="446"/>
      <c r="M12" s="446"/>
      <c r="N12" s="447"/>
    </row>
    <row r="13" spans="1:15" ht="16.5" thickTop="1" x14ac:dyDescent="0.25">
      <c r="A13" s="379" t="s">
        <v>249</v>
      </c>
      <c r="B13" s="305" t="s">
        <v>874</v>
      </c>
      <c r="C13" s="306">
        <f t="shared" ref="C13:N13" si="0">C14+C25+C31+C37+C43+C52+C59+C67+C76+C81+C98</f>
        <v>2488</v>
      </c>
      <c r="D13" s="307">
        <f t="shared" si="0"/>
        <v>2574</v>
      </c>
      <c r="E13" s="307">
        <f t="shared" si="0"/>
        <v>0</v>
      </c>
      <c r="F13" s="308">
        <f t="shared" si="0"/>
        <v>0</v>
      </c>
      <c r="G13" s="309">
        <f t="shared" si="0"/>
        <v>3322</v>
      </c>
      <c r="H13" s="307">
        <f t="shared" si="0"/>
        <v>3174</v>
      </c>
      <c r="I13" s="307">
        <f t="shared" si="0"/>
        <v>0</v>
      </c>
      <c r="J13" s="310">
        <f t="shared" si="0"/>
        <v>2520</v>
      </c>
      <c r="K13" s="306">
        <f t="shared" si="0"/>
        <v>915</v>
      </c>
      <c r="L13" s="307">
        <f t="shared" si="0"/>
        <v>377</v>
      </c>
      <c r="M13" s="307">
        <f t="shared" si="0"/>
        <v>0</v>
      </c>
      <c r="N13" s="308">
        <f t="shared" si="0"/>
        <v>2520</v>
      </c>
      <c r="O13" s="311"/>
    </row>
    <row r="14" spans="1:15" x14ac:dyDescent="0.25">
      <c r="A14" s="312" t="s">
        <v>171</v>
      </c>
      <c r="B14" s="313" t="s">
        <v>0</v>
      </c>
      <c r="C14" s="314">
        <f>C16+C18+C19+C20+C21+C22+C23+C24</f>
        <v>264</v>
      </c>
      <c r="D14" s="312">
        <f t="shared" ref="D14:F14" si="1">D16+D18+D19+D20+D21+D22+D23+D24</f>
        <v>208</v>
      </c>
      <c r="E14" s="312">
        <f t="shared" si="1"/>
        <v>0</v>
      </c>
      <c r="F14" s="315">
        <f t="shared" si="1"/>
        <v>0</v>
      </c>
      <c r="G14" s="316">
        <f>G16+G18+G19+G20+G21+G22+G23+G24</f>
        <v>348</v>
      </c>
      <c r="H14" s="312">
        <f t="shared" ref="H14:J14" si="2">SUM(H15:H24)</f>
        <v>376</v>
      </c>
      <c r="I14" s="312">
        <f t="shared" si="2"/>
        <v>0</v>
      </c>
      <c r="J14" s="317">
        <f t="shared" si="2"/>
        <v>222</v>
      </c>
      <c r="K14" s="314">
        <f>SUM(K18:K24)</f>
        <v>40</v>
      </c>
      <c r="L14" s="312">
        <f>SUM(L18:L24)</f>
        <v>8</v>
      </c>
      <c r="M14" s="312">
        <v>0</v>
      </c>
      <c r="N14" s="315">
        <v>222</v>
      </c>
      <c r="O14" s="311"/>
    </row>
    <row r="15" spans="1:15" x14ac:dyDescent="0.25">
      <c r="A15" s="312" t="s">
        <v>897</v>
      </c>
      <c r="B15" s="313" t="s">
        <v>257</v>
      </c>
      <c r="C15" s="314"/>
      <c r="D15" s="312"/>
      <c r="E15" s="312"/>
      <c r="F15" s="315"/>
      <c r="G15" s="318"/>
      <c r="H15" s="319"/>
      <c r="I15" s="319"/>
      <c r="J15" s="320"/>
      <c r="K15" s="321"/>
      <c r="L15" s="319"/>
      <c r="M15" s="319"/>
      <c r="N15" s="322"/>
      <c r="O15" s="311"/>
    </row>
    <row r="16" spans="1:15" x14ac:dyDescent="0.25">
      <c r="A16" s="319" t="s">
        <v>258</v>
      </c>
      <c r="B16" s="323" t="s">
        <v>236</v>
      </c>
      <c r="C16" s="321">
        <v>33</v>
      </c>
      <c r="D16" s="319">
        <v>26</v>
      </c>
      <c r="E16" s="319">
        <v>0</v>
      </c>
      <c r="F16" s="322">
        <v>0</v>
      </c>
      <c r="G16" s="318">
        <v>31</v>
      </c>
      <c r="H16" s="319">
        <v>28</v>
      </c>
      <c r="I16" s="319">
        <v>0</v>
      </c>
      <c r="J16" s="320">
        <v>19</v>
      </c>
      <c r="K16" s="321">
        <v>7</v>
      </c>
      <c r="L16" s="319">
        <v>0</v>
      </c>
      <c r="M16" s="319">
        <v>0</v>
      </c>
      <c r="N16" s="322">
        <v>19</v>
      </c>
      <c r="O16" s="311"/>
    </row>
    <row r="17" spans="1:15" x14ac:dyDescent="0.25">
      <c r="A17" s="312" t="s">
        <v>898</v>
      </c>
      <c r="B17" s="313" t="s">
        <v>248</v>
      </c>
      <c r="C17" s="314"/>
      <c r="D17" s="312"/>
      <c r="E17" s="312"/>
      <c r="F17" s="315"/>
      <c r="G17" s="318"/>
      <c r="H17" s="319"/>
      <c r="I17" s="319"/>
      <c r="J17" s="320"/>
      <c r="K17" s="321"/>
      <c r="L17" s="319"/>
      <c r="M17" s="319"/>
      <c r="N17" s="322"/>
      <c r="O17" s="311"/>
    </row>
    <row r="18" spans="1:15" x14ac:dyDescent="0.25">
      <c r="A18" s="324" t="s">
        <v>260</v>
      </c>
      <c r="B18" s="325" t="s">
        <v>383</v>
      </c>
      <c r="C18" s="326">
        <v>33</v>
      </c>
      <c r="D18" s="324">
        <v>26</v>
      </c>
      <c r="E18" s="324">
        <v>0</v>
      </c>
      <c r="F18" s="327">
        <v>0</v>
      </c>
      <c r="G18" s="328">
        <v>76</v>
      </c>
      <c r="H18" s="324">
        <v>90</v>
      </c>
      <c r="I18" s="324">
        <v>0</v>
      </c>
      <c r="J18" s="329">
        <v>52</v>
      </c>
      <c r="K18" s="326">
        <v>6</v>
      </c>
      <c r="L18" s="324">
        <v>0</v>
      </c>
      <c r="M18" s="319">
        <v>0</v>
      </c>
      <c r="N18" s="327">
        <v>52</v>
      </c>
      <c r="O18" s="311"/>
    </row>
    <row r="19" spans="1:15" x14ac:dyDescent="0.25">
      <c r="A19" s="324" t="s">
        <v>261</v>
      </c>
      <c r="B19" s="325" t="s">
        <v>214</v>
      </c>
      <c r="C19" s="326">
        <v>33</v>
      </c>
      <c r="D19" s="324">
        <v>26</v>
      </c>
      <c r="E19" s="324">
        <v>0</v>
      </c>
      <c r="F19" s="327">
        <v>0</v>
      </c>
      <c r="G19" s="328">
        <v>52</v>
      </c>
      <c r="H19" s="324">
        <v>49</v>
      </c>
      <c r="I19" s="324">
        <v>0</v>
      </c>
      <c r="J19" s="329">
        <v>22</v>
      </c>
      <c r="K19" s="326">
        <v>4</v>
      </c>
      <c r="L19" s="324">
        <v>1</v>
      </c>
      <c r="M19" s="319">
        <v>0</v>
      </c>
      <c r="N19" s="327">
        <v>22</v>
      </c>
      <c r="O19" s="311"/>
    </row>
    <row r="20" spans="1:15" x14ac:dyDescent="0.25">
      <c r="A20" s="324" t="s">
        <v>264</v>
      </c>
      <c r="B20" s="325" t="s">
        <v>223</v>
      </c>
      <c r="C20" s="326">
        <v>33</v>
      </c>
      <c r="D20" s="324">
        <v>26</v>
      </c>
      <c r="E20" s="324">
        <v>0</v>
      </c>
      <c r="F20" s="327">
        <v>0</v>
      </c>
      <c r="G20" s="328">
        <v>44</v>
      </c>
      <c r="H20" s="324">
        <v>37</v>
      </c>
      <c r="I20" s="324">
        <v>0</v>
      </c>
      <c r="J20" s="329">
        <v>29</v>
      </c>
      <c r="K20" s="326">
        <v>3</v>
      </c>
      <c r="L20" s="324">
        <v>1</v>
      </c>
      <c r="M20" s="319">
        <v>0</v>
      </c>
      <c r="N20" s="327">
        <v>29</v>
      </c>
      <c r="O20" s="311"/>
    </row>
    <row r="21" spans="1:15" x14ac:dyDescent="0.25">
      <c r="A21" s="324" t="s">
        <v>265</v>
      </c>
      <c r="B21" s="325" t="s">
        <v>224</v>
      </c>
      <c r="C21" s="326">
        <v>33</v>
      </c>
      <c r="D21" s="324">
        <v>26</v>
      </c>
      <c r="E21" s="324">
        <v>0</v>
      </c>
      <c r="F21" s="327">
        <v>0</v>
      </c>
      <c r="G21" s="328">
        <v>46</v>
      </c>
      <c r="H21" s="324">
        <v>56</v>
      </c>
      <c r="I21" s="324">
        <v>0</v>
      </c>
      <c r="J21" s="329">
        <v>33</v>
      </c>
      <c r="K21" s="326">
        <v>10</v>
      </c>
      <c r="L21" s="324">
        <v>2</v>
      </c>
      <c r="M21" s="319">
        <v>0</v>
      </c>
      <c r="N21" s="327">
        <v>33</v>
      </c>
      <c r="O21" s="311"/>
    </row>
    <row r="22" spans="1:15" x14ac:dyDescent="0.25">
      <c r="A22" s="324" t="s">
        <v>382</v>
      </c>
      <c r="B22" s="325" t="s">
        <v>381</v>
      </c>
      <c r="C22" s="326">
        <v>33</v>
      </c>
      <c r="D22" s="324">
        <v>26</v>
      </c>
      <c r="E22" s="324">
        <v>0</v>
      </c>
      <c r="F22" s="327">
        <v>0</v>
      </c>
      <c r="G22" s="328">
        <v>33</v>
      </c>
      <c r="H22" s="324">
        <v>61</v>
      </c>
      <c r="I22" s="324">
        <v>0</v>
      </c>
      <c r="J22" s="329">
        <v>25</v>
      </c>
      <c r="K22" s="326">
        <v>4</v>
      </c>
      <c r="L22" s="324">
        <v>1</v>
      </c>
      <c r="M22" s="319">
        <v>0</v>
      </c>
      <c r="N22" s="327">
        <v>25</v>
      </c>
      <c r="O22" s="311"/>
    </row>
    <row r="23" spans="1:15" x14ac:dyDescent="0.25">
      <c r="A23" s="324" t="s">
        <v>380</v>
      </c>
      <c r="B23" s="325" t="s">
        <v>220</v>
      </c>
      <c r="C23" s="326">
        <v>33</v>
      </c>
      <c r="D23" s="324">
        <v>26</v>
      </c>
      <c r="E23" s="324">
        <v>0</v>
      </c>
      <c r="F23" s="327">
        <v>0</v>
      </c>
      <c r="G23" s="328">
        <v>33</v>
      </c>
      <c r="H23" s="324">
        <v>28</v>
      </c>
      <c r="I23" s="324">
        <v>0</v>
      </c>
      <c r="J23" s="329">
        <v>22</v>
      </c>
      <c r="K23" s="326">
        <v>6</v>
      </c>
      <c r="L23" s="324">
        <v>1</v>
      </c>
      <c r="M23" s="319">
        <v>0</v>
      </c>
      <c r="N23" s="327">
        <v>22</v>
      </c>
      <c r="O23" s="311"/>
    </row>
    <row r="24" spans="1:15" x14ac:dyDescent="0.25">
      <c r="A24" s="324" t="s">
        <v>379</v>
      </c>
      <c r="B24" s="325" t="s">
        <v>234</v>
      </c>
      <c r="C24" s="326">
        <v>33</v>
      </c>
      <c r="D24" s="324">
        <v>26</v>
      </c>
      <c r="E24" s="324">
        <v>0</v>
      </c>
      <c r="F24" s="327">
        <v>0</v>
      </c>
      <c r="G24" s="328">
        <v>33</v>
      </c>
      <c r="H24" s="324">
        <v>27</v>
      </c>
      <c r="I24" s="324">
        <v>0</v>
      </c>
      <c r="J24" s="329">
        <v>20</v>
      </c>
      <c r="K24" s="326">
        <v>7</v>
      </c>
      <c r="L24" s="324">
        <v>2</v>
      </c>
      <c r="M24" s="319">
        <v>0</v>
      </c>
      <c r="N24" s="327">
        <v>20</v>
      </c>
      <c r="O24" s="311"/>
    </row>
    <row r="25" spans="1:15" x14ac:dyDescent="0.25">
      <c r="A25" s="330" t="s">
        <v>172</v>
      </c>
      <c r="B25" s="331" t="s">
        <v>1</v>
      </c>
      <c r="C25" s="332">
        <f>C30+C29+C28+C27+C26</f>
        <v>165</v>
      </c>
      <c r="D25" s="330">
        <f t="shared" ref="D25:F25" si="3">D30+D29+D28+D27+D26</f>
        <v>130</v>
      </c>
      <c r="E25" s="330">
        <f t="shared" si="3"/>
        <v>0</v>
      </c>
      <c r="F25" s="333">
        <f t="shared" si="3"/>
        <v>0</v>
      </c>
      <c r="G25" s="334">
        <f t="shared" ref="G25:L25" si="4">SUM(G26:G30)</f>
        <v>180</v>
      </c>
      <c r="H25" s="330">
        <f t="shared" si="4"/>
        <v>186</v>
      </c>
      <c r="I25" s="330">
        <f t="shared" si="4"/>
        <v>0</v>
      </c>
      <c r="J25" s="335">
        <f t="shared" si="4"/>
        <v>131</v>
      </c>
      <c r="K25" s="332">
        <f t="shared" si="4"/>
        <v>72</v>
      </c>
      <c r="L25" s="330">
        <f t="shared" si="4"/>
        <v>52</v>
      </c>
      <c r="M25" s="312">
        <v>0</v>
      </c>
      <c r="N25" s="333">
        <v>131</v>
      </c>
      <c r="O25" s="311"/>
    </row>
    <row r="26" spans="1:15" x14ac:dyDescent="0.25">
      <c r="A26" s="324" t="s">
        <v>174</v>
      </c>
      <c r="B26" s="336" t="s">
        <v>266</v>
      </c>
      <c r="C26" s="326">
        <v>33</v>
      </c>
      <c r="D26" s="324">
        <v>26</v>
      </c>
      <c r="E26" s="324">
        <v>0</v>
      </c>
      <c r="F26" s="327">
        <v>0</v>
      </c>
      <c r="G26" s="328">
        <v>53</v>
      </c>
      <c r="H26" s="324">
        <v>59</v>
      </c>
      <c r="I26" s="324">
        <v>0</v>
      </c>
      <c r="J26" s="329">
        <v>40</v>
      </c>
      <c r="K26" s="326">
        <v>26</v>
      </c>
      <c r="L26" s="324">
        <v>15</v>
      </c>
      <c r="M26" s="319">
        <v>0</v>
      </c>
      <c r="N26" s="327">
        <v>40</v>
      </c>
      <c r="O26" s="311"/>
    </row>
    <row r="27" spans="1:15" x14ac:dyDescent="0.25">
      <c r="A27" s="324" t="s">
        <v>175</v>
      </c>
      <c r="B27" s="325" t="s">
        <v>267</v>
      </c>
      <c r="C27" s="326">
        <v>33</v>
      </c>
      <c r="D27" s="324">
        <v>26</v>
      </c>
      <c r="E27" s="324">
        <v>0</v>
      </c>
      <c r="F27" s="327">
        <v>0</v>
      </c>
      <c r="G27" s="328">
        <v>31</v>
      </c>
      <c r="H27" s="324">
        <v>35</v>
      </c>
      <c r="I27" s="324">
        <v>0</v>
      </c>
      <c r="J27" s="329">
        <v>24</v>
      </c>
      <c r="K27" s="326">
        <v>15</v>
      </c>
      <c r="L27" s="324">
        <v>9</v>
      </c>
      <c r="M27" s="319">
        <v>0</v>
      </c>
      <c r="N27" s="327">
        <v>24</v>
      </c>
      <c r="O27" s="311"/>
    </row>
    <row r="28" spans="1:15" x14ac:dyDescent="0.25">
      <c r="A28" s="324" t="s">
        <v>176</v>
      </c>
      <c r="B28" s="325" t="s">
        <v>269</v>
      </c>
      <c r="C28" s="326">
        <v>33</v>
      </c>
      <c r="D28" s="324">
        <v>26</v>
      </c>
      <c r="E28" s="324">
        <v>0</v>
      </c>
      <c r="F28" s="327">
        <v>0</v>
      </c>
      <c r="G28" s="328">
        <v>33</v>
      </c>
      <c r="H28" s="324">
        <v>37</v>
      </c>
      <c r="I28" s="324">
        <v>0</v>
      </c>
      <c r="J28" s="329">
        <v>25</v>
      </c>
      <c r="K28" s="326">
        <v>6</v>
      </c>
      <c r="L28" s="324">
        <v>9</v>
      </c>
      <c r="M28" s="319">
        <v>0</v>
      </c>
      <c r="N28" s="327">
        <v>25</v>
      </c>
      <c r="O28" s="311"/>
    </row>
    <row r="29" spans="1:15" x14ac:dyDescent="0.25">
      <c r="A29" s="324" t="s">
        <v>177</v>
      </c>
      <c r="B29" s="325" t="s">
        <v>378</v>
      </c>
      <c r="C29" s="326">
        <v>33</v>
      </c>
      <c r="D29" s="324">
        <v>26</v>
      </c>
      <c r="E29" s="324">
        <v>0</v>
      </c>
      <c r="F29" s="327">
        <v>0</v>
      </c>
      <c r="G29" s="328">
        <v>30</v>
      </c>
      <c r="H29" s="324">
        <v>28</v>
      </c>
      <c r="I29" s="324">
        <v>0</v>
      </c>
      <c r="J29" s="329">
        <v>20</v>
      </c>
      <c r="K29" s="326">
        <v>10</v>
      </c>
      <c r="L29" s="324">
        <v>5</v>
      </c>
      <c r="M29" s="319">
        <v>0</v>
      </c>
      <c r="N29" s="327">
        <v>20</v>
      </c>
      <c r="O29" s="311"/>
    </row>
    <row r="30" spans="1:15" x14ac:dyDescent="0.25">
      <c r="A30" s="324" t="s">
        <v>178</v>
      </c>
      <c r="B30" s="325" t="s">
        <v>268</v>
      </c>
      <c r="C30" s="326">
        <v>33</v>
      </c>
      <c r="D30" s="324">
        <v>26</v>
      </c>
      <c r="E30" s="324">
        <v>0</v>
      </c>
      <c r="F30" s="327">
        <v>0</v>
      </c>
      <c r="G30" s="328">
        <v>33</v>
      </c>
      <c r="H30" s="324">
        <v>27</v>
      </c>
      <c r="I30" s="324">
        <v>0</v>
      </c>
      <c r="J30" s="329">
        <v>22</v>
      </c>
      <c r="K30" s="326">
        <v>15</v>
      </c>
      <c r="L30" s="324">
        <v>14</v>
      </c>
      <c r="M30" s="319">
        <v>0</v>
      </c>
      <c r="N30" s="327">
        <v>22</v>
      </c>
      <c r="O30" s="311"/>
    </row>
    <row r="31" spans="1:15" x14ac:dyDescent="0.25">
      <c r="A31" s="330" t="s">
        <v>173</v>
      </c>
      <c r="B31" s="331" t="s">
        <v>19</v>
      </c>
      <c r="C31" s="332">
        <f>C32+C33+C34+C35+C36</f>
        <v>165</v>
      </c>
      <c r="D31" s="330">
        <f t="shared" ref="D31:F31" si="5">D32+D33+D34+D35+D36</f>
        <v>130</v>
      </c>
      <c r="E31" s="330">
        <f t="shared" si="5"/>
        <v>0</v>
      </c>
      <c r="F31" s="333">
        <f t="shared" si="5"/>
        <v>0</v>
      </c>
      <c r="G31" s="334">
        <f>G32+G33+G34+G35+G36</f>
        <v>190</v>
      </c>
      <c r="H31" s="330">
        <f t="shared" ref="H31:J31" si="6">H32+H33+H34+H35+H36</f>
        <v>220</v>
      </c>
      <c r="I31" s="330">
        <f t="shared" si="6"/>
        <v>0</v>
      </c>
      <c r="J31" s="335">
        <f t="shared" si="6"/>
        <v>13</v>
      </c>
      <c r="K31" s="332">
        <f>K32+K33+K34+K35+K36</f>
        <v>85</v>
      </c>
      <c r="L31" s="330">
        <f t="shared" ref="L31" si="7">L32+L33+L34+L35+L36</f>
        <v>27</v>
      </c>
      <c r="M31" s="312">
        <v>0</v>
      </c>
      <c r="N31" s="333">
        <v>13</v>
      </c>
      <c r="O31" s="311"/>
    </row>
    <row r="32" spans="1:15" x14ac:dyDescent="0.25">
      <c r="A32" s="324">
        <v>1</v>
      </c>
      <c r="B32" s="325" t="s">
        <v>291</v>
      </c>
      <c r="C32" s="326">
        <v>33</v>
      </c>
      <c r="D32" s="324">
        <v>26</v>
      </c>
      <c r="E32" s="324">
        <v>0</v>
      </c>
      <c r="F32" s="327">
        <v>0</v>
      </c>
      <c r="G32" s="328">
        <v>44</v>
      </c>
      <c r="H32" s="324">
        <v>43</v>
      </c>
      <c r="I32" s="324">
        <v>0</v>
      </c>
      <c r="J32" s="329">
        <v>5</v>
      </c>
      <c r="K32" s="326">
        <v>24</v>
      </c>
      <c r="L32" s="324">
        <v>6</v>
      </c>
      <c r="M32" s="319">
        <v>0</v>
      </c>
      <c r="N32" s="327">
        <v>5</v>
      </c>
      <c r="O32" s="311"/>
    </row>
    <row r="33" spans="1:15" x14ac:dyDescent="0.25">
      <c r="A33" s="324">
        <v>2</v>
      </c>
      <c r="B33" s="325" t="s">
        <v>281</v>
      </c>
      <c r="C33" s="326">
        <v>33</v>
      </c>
      <c r="D33" s="324">
        <v>26</v>
      </c>
      <c r="E33" s="324">
        <v>0</v>
      </c>
      <c r="F33" s="327">
        <v>0</v>
      </c>
      <c r="G33" s="328">
        <v>55</v>
      </c>
      <c r="H33" s="324">
        <v>51</v>
      </c>
      <c r="I33" s="324">
        <v>0</v>
      </c>
      <c r="J33" s="329">
        <v>2</v>
      </c>
      <c r="K33" s="326">
        <v>18</v>
      </c>
      <c r="L33" s="324">
        <v>9</v>
      </c>
      <c r="M33" s="319">
        <v>0</v>
      </c>
      <c r="N33" s="327">
        <v>2</v>
      </c>
      <c r="O33" s="311"/>
    </row>
    <row r="34" spans="1:15" x14ac:dyDescent="0.25">
      <c r="A34" s="324">
        <v>3</v>
      </c>
      <c r="B34" s="325" t="s">
        <v>282</v>
      </c>
      <c r="C34" s="326">
        <v>33</v>
      </c>
      <c r="D34" s="324">
        <v>26</v>
      </c>
      <c r="E34" s="324">
        <v>0</v>
      </c>
      <c r="F34" s="327">
        <v>0</v>
      </c>
      <c r="G34" s="328">
        <v>43</v>
      </c>
      <c r="H34" s="324">
        <v>44</v>
      </c>
      <c r="I34" s="324">
        <v>0</v>
      </c>
      <c r="J34" s="329">
        <v>4</v>
      </c>
      <c r="K34" s="326">
        <v>19</v>
      </c>
      <c r="L34" s="324">
        <v>4</v>
      </c>
      <c r="M34" s="319">
        <v>0</v>
      </c>
      <c r="N34" s="327">
        <v>4</v>
      </c>
      <c r="O34" s="311"/>
    </row>
    <row r="35" spans="1:15" x14ac:dyDescent="0.25">
      <c r="A35" s="324">
        <v>4</v>
      </c>
      <c r="B35" s="325" t="s">
        <v>292</v>
      </c>
      <c r="C35" s="326">
        <v>33</v>
      </c>
      <c r="D35" s="324">
        <v>26</v>
      </c>
      <c r="E35" s="324">
        <v>0</v>
      </c>
      <c r="F35" s="327">
        <v>0</v>
      </c>
      <c r="G35" s="328">
        <v>31</v>
      </c>
      <c r="H35" s="324">
        <v>32</v>
      </c>
      <c r="I35" s="324">
        <v>0</v>
      </c>
      <c r="J35" s="329">
        <v>2</v>
      </c>
      <c r="K35" s="326">
        <v>19</v>
      </c>
      <c r="L35" s="324">
        <v>4</v>
      </c>
      <c r="M35" s="319">
        <v>0</v>
      </c>
      <c r="N35" s="327">
        <v>2</v>
      </c>
      <c r="O35" s="311"/>
    </row>
    <row r="36" spans="1:15" x14ac:dyDescent="0.25">
      <c r="A36" s="324">
        <v>5</v>
      </c>
      <c r="B36" s="325" t="s">
        <v>24</v>
      </c>
      <c r="C36" s="326">
        <v>33</v>
      </c>
      <c r="D36" s="324">
        <v>26</v>
      </c>
      <c r="E36" s="324">
        <v>0</v>
      </c>
      <c r="F36" s="327">
        <v>0</v>
      </c>
      <c r="G36" s="328">
        <v>17</v>
      </c>
      <c r="H36" s="324">
        <v>50</v>
      </c>
      <c r="I36" s="324">
        <v>0</v>
      </c>
      <c r="J36" s="329">
        <v>0</v>
      </c>
      <c r="K36" s="326">
        <v>5</v>
      </c>
      <c r="L36" s="324">
        <v>4</v>
      </c>
      <c r="M36" s="319">
        <v>0</v>
      </c>
      <c r="N36" s="327">
        <v>0</v>
      </c>
      <c r="O36" s="311"/>
    </row>
    <row r="37" spans="1:15" x14ac:dyDescent="0.25">
      <c r="A37" s="330" t="s">
        <v>182</v>
      </c>
      <c r="B37" s="331" t="s">
        <v>39</v>
      </c>
      <c r="C37" s="332">
        <f>C38+C39+C40+C41+C42</f>
        <v>165</v>
      </c>
      <c r="D37" s="330">
        <f t="shared" ref="D37:F37" si="8">D38+D39+D40+D41+D42</f>
        <v>130</v>
      </c>
      <c r="E37" s="330">
        <f t="shared" si="8"/>
        <v>0</v>
      </c>
      <c r="F37" s="333">
        <f t="shared" si="8"/>
        <v>0</v>
      </c>
      <c r="G37" s="334">
        <f>G38+G39+G40+G41+G42</f>
        <v>206</v>
      </c>
      <c r="H37" s="330">
        <f t="shared" ref="H37:L37" si="9">H38+H39+H40+H41+H42</f>
        <v>196</v>
      </c>
      <c r="I37" s="330">
        <f t="shared" si="9"/>
        <v>0</v>
      </c>
      <c r="J37" s="335">
        <f t="shared" si="9"/>
        <v>149</v>
      </c>
      <c r="K37" s="332">
        <f t="shared" si="9"/>
        <v>66</v>
      </c>
      <c r="L37" s="330">
        <f t="shared" si="9"/>
        <v>31</v>
      </c>
      <c r="M37" s="312">
        <v>0</v>
      </c>
      <c r="N37" s="333">
        <v>149</v>
      </c>
      <c r="O37" s="311"/>
    </row>
    <row r="38" spans="1:15" x14ac:dyDescent="0.25">
      <c r="A38" s="324">
        <v>1</v>
      </c>
      <c r="B38" s="325" t="s">
        <v>377</v>
      </c>
      <c r="C38" s="326">
        <v>33</v>
      </c>
      <c r="D38" s="324">
        <v>26</v>
      </c>
      <c r="E38" s="324">
        <v>0</v>
      </c>
      <c r="F38" s="327">
        <v>0</v>
      </c>
      <c r="G38" s="328">
        <v>46</v>
      </c>
      <c r="H38" s="324">
        <v>47</v>
      </c>
      <c r="I38" s="324">
        <v>0</v>
      </c>
      <c r="J38" s="329">
        <v>29</v>
      </c>
      <c r="K38" s="326">
        <v>15</v>
      </c>
      <c r="L38" s="324">
        <v>9</v>
      </c>
      <c r="M38" s="319">
        <v>0</v>
      </c>
      <c r="N38" s="327">
        <v>29</v>
      </c>
      <c r="O38" s="311"/>
    </row>
    <row r="39" spans="1:15" x14ac:dyDescent="0.25">
      <c r="A39" s="324">
        <v>2</v>
      </c>
      <c r="B39" s="325" t="s">
        <v>376</v>
      </c>
      <c r="C39" s="326">
        <v>33</v>
      </c>
      <c r="D39" s="324">
        <v>26</v>
      </c>
      <c r="E39" s="324">
        <v>0</v>
      </c>
      <c r="F39" s="327">
        <v>0</v>
      </c>
      <c r="G39" s="328">
        <v>41</v>
      </c>
      <c r="H39" s="324">
        <v>39</v>
      </c>
      <c r="I39" s="324">
        <v>0</v>
      </c>
      <c r="J39" s="329">
        <v>28</v>
      </c>
      <c r="K39" s="326">
        <v>14</v>
      </c>
      <c r="L39" s="324">
        <v>8</v>
      </c>
      <c r="M39" s="319">
        <v>0</v>
      </c>
      <c r="N39" s="327">
        <v>28</v>
      </c>
      <c r="O39" s="311"/>
    </row>
    <row r="40" spans="1:15" x14ac:dyDescent="0.25">
      <c r="A40" s="324">
        <v>3</v>
      </c>
      <c r="B40" s="325" t="s">
        <v>375</v>
      </c>
      <c r="C40" s="326">
        <v>33</v>
      </c>
      <c r="D40" s="324">
        <v>26</v>
      </c>
      <c r="E40" s="324">
        <v>0</v>
      </c>
      <c r="F40" s="327">
        <v>0</v>
      </c>
      <c r="G40" s="328">
        <v>32</v>
      </c>
      <c r="H40" s="324">
        <v>33</v>
      </c>
      <c r="I40" s="324">
        <v>0</v>
      </c>
      <c r="J40" s="329">
        <v>25</v>
      </c>
      <c r="K40" s="326">
        <v>11</v>
      </c>
      <c r="L40" s="324">
        <v>5</v>
      </c>
      <c r="M40" s="319">
        <v>0</v>
      </c>
      <c r="N40" s="327">
        <v>25</v>
      </c>
      <c r="O40" s="311"/>
    </row>
    <row r="41" spans="1:15" x14ac:dyDescent="0.25">
      <c r="A41" s="324">
        <v>4</v>
      </c>
      <c r="B41" s="325" t="s">
        <v>875</v>
      </c>
      <c r="C41" s="326">
        <v>33</v>
      </c>
      <c r="D41" s="324">
        <v>26</v>
      </c>
      <c r="E41" s="324">
        <v>0</v>
      </c>
      <c r="F41" s="327">
        <v>0</v>
      </c>
      <c r="G41" s="328">
        <v>33</v>
      </c>
      <c r="H41" s="324">
        <v>28</v>
      </c>
      <c r="I41" s="324">
        <v>0</v>
      </c>
      <c r="J41" s="329">
        <v>24</v>
      </c>
      <c r="K41" s="326">
        <v>9</v>
      </c>
      <c r="L41" s="324">
        <v>5</v>
      </c>
      <c r="M41" s="319">
        <v>0</v>
      </c>
      <c r="N41" s="327">
        <v>24</v>
      </c>
      <c r="O41" s="311"/>
    </row>
    <row r="42" spans="1:15" x14ac:dyDescent="0.25">
      <c r="A42" s="324">
        <v>5</v>
      </c>
      <c r="B42" s="325" t="s">
        <v>374</v>
      </c>
      <c r="C42" s="326">
        <v>33</v>
      </c>
      <c r="D42" s="324">
        <v>26</v>
      </c>
      <c r="E42" s="324">
        <v>0</v>
      </c>
      <c r="F42" s="327">
        <v>0</v>
      </c>
      <c r="G42" s="328">
        <v>54</v>
      </c>
      <c r="H42" s="324">
        <v>49</v>
      </c>
      <c r="I42" s="324">
        <v>0</v>
      </c>
      <c r="J42" s="329">
        <v>43</v>
      </c>
      <c r="K42" s="326">
        <v>17</v>
      </c>
      <c r="L42" s="324">
        <v>4</v>
      </c>
      <c r="M42" s="319">
        <v>0</v>
      </c>
      <c r="N42" s="327">
        <v>43</v>
      </c>
      <c r="O42" s="311"/>
    </row>
    <row r="43" spans="1:15" x14ac:dyDescent="0.25">
      <c r="A43" s="330" t="s">
        <v>183</v>
      </c>
      <c r="B43" s="331" t="s">
        <v>59</v>
      </c>
      <c r="C43" s="332">
        <f>C44+C45+C46+C47+C48+C49+C50+C51</f>
        <v>264</v>
      </c>
      <c r="D43" s="330">
        <f t="shared" ref="D43:F43" si="10">D44+D45+D46+D47+D48+D49+D50+D51</f>
        <v>208</v>
      </c>
      <c r="E43" s="330">
        <f t="shared" si="10"/>
        <v>0</v>
      </c>
      <c r="F43" s="333">
        <f t="shared" si="10"/>
        <v>0</v>
      </c>
      <c r="G43" s="334">
        <f>G44+G45+G46+G47+G48+G49+G50+G51</f>
        <v>257</v>
      </c>
      <c r="H43" s="330">
        <f t="shared" ref="H43:J43" si="11">H44+H45+H46+H47+H48+H49+H50+H51</f>
        <v>264</v>
      </c>
      <c r="I43" s="330">
        <f t="shared" si="11"/>
        <v>0</v>
      </c>
      <c r="J43" s="335">
        <f t="shared" si="11"/>
        <v>212</v>
      </c>
      <c r="K43" s="332">
        <f>K44+K45+K46+K47+K48+K49+K50+K51</f>
        <v>80</v>
      </c>
      <c r="L43" s="330">
        <f t="shared" ref="L43" si="12">L44+L45+L46+L47+L48+L49+L50+L51</f>
        <v>29</v>
      </c>
      <c r="M43" s="312">
        <v>0</v>
      </c>
      <c r="N43" s="333">
        <v>212</v>
      </c>
      <c r="O43" s="311"/>
    </row>
    <row r="44" spans="1:15" x14ac:dyDescent="0.25">
      <c r="A44" s="324">
        <v>1</v>
      </c>
      <c r="B44" s="325" t="s">
        <v>302</v>
      </c>
      <c r="C44" s="326">
        <v>33</v>
      </c>
      <c r="D44" s="324">
        <v>26</v>
      </c>
      <c r="E44" s="324">
        <v>0</v>
      </c>
      <c r="F44" s="327">
        <v>0</v>
      </c>
      <c r="G44" s="328">
        <v>19</v>
      </c>
      <c r="H44" s="324">
        <v>22</v>
      </c>
      <c r="I44" s="324">
        <v>0</v>
      </c>
      <c r="J44" s="329">
        <v>16</v>
      </c>
      <c r="K44" s="326">
        <v>6</v>
      </c>
      <c r="L44" s="324">
        <v>2</v>
      </c>
      <c r="M44" s="319">
        <v>0</v>
      </c>
      <c r="N44" s="327">
        <v>16</v>
      </c>
      <c r="O44" s="311"/>
    </row>
    <row r="45" spans="1:15" x14ac:dyDescent="0.25">
      <c r="A45" s="324">
        <v>2</v>
      </c>
      <c r="B45" s="325" t="s">
        <v>304</v>
      </c>
      <c r="C45" s="326">
        <v>33</v>
      </c>
      <c r="D45" s="324">
        <v>26</v>
      </c>
      <c r="E45" s="324">
        <v>0</v>
      </c>
      <c r="F45" s="327">
        <v>0</v>
      </c>
      <c r="G45" s="328">
        <v>20</v>
      </c>
      <c r="H45" s="324">
        <v>23</v>
      </c>
      <c r="I45" s="324">
        <v>0</v>
      </c>
      <c r="J45" s="329">
        <v>15</v>
      </c>
      <c r="K45" s="326">
        <v>9</v>
      </c>
      <c r="L45" s="324">
        <v>2</v>
      </c>
      <c r="M45" s="319">
        <v>0</v>
      </c>
      <c r="N45" s="327">
        <v>15</v>
      </c>
      <c r="O45" s="311"/>
    </row>
    <row r="46" spans="1:15" x14ac:dyDescent="0.25">
      <c r="A46" s="324">
        <v>3</v>
      </c>
      <c r="B46" s="325" t="s">
        <v>273</v>
      </c>
      <c r="C46" s="326">
        <v>33</v>
      </c>
      <c r="D46" s="324">
        <v>26</v>
      </c>
      <c r="E46" s="324">
        <v>0</v>
      </c>
      <c r="F46" s="327">
        <v>0</v>
      </c>
      <c r="G46" s="328">
        <v>24</v>
      </c>
      <c r="H46" s="324">
        <v>30</v>
      </c>
      <c r="I46" s="324">
        <v>0</v>
      </c>
      <c r="J46" s="329">
        <v>25</v>
      </c>
      <c r="K46" s="326">
        <v>6</v>
      </c>
      <c r="L46" s="324">
        <v>3</v>
      </c>
      <c r="M46" s="319">
        <v>0</v>
      </c>
      <c r="N46" s="327">
        <v>25</v>
      </c>
      <c r="O46" s="311"/>
    </row>
    <row r="47" spans="1:15" x14ac:dyDescent="0.25">
      <c r="A47" s="324">
        <v>4</v>
      </c>
      <c r="B47" s="325" t="s">
        <v>306</v>
      </c>
      <c r="C47" s="326">
        <v>33</v>
      </c>
      <c r="D47" s="324">
        <v>26</v>
      </c>
      <c r="E47" s="324">
        <v>0</v>
      </c>
      <c r="F47" s="327">
        <v>0</v>
      </c>
      <c r="G47" s="328">
        <v>21</v>
      </c>
      <c r="H47" s="324">
        <v>22</v>
      </c>
      <c r="I47" s="324">
        <v>0</v>
      </c>
      <c r="J47" s="329">
        <v>15</v>
      </c>
      <c r="K47" s="326">
        <v>11</v>
      </c>
      <c r="L47" s="324">
        <v>4</v>
      </c>
      <c r="M47" s="319">
        <v>0</v>
      </c>
      <c r="N47" s="327">
        <v>15</v>
      </c>
      <c r="O47" s="311"/>
    </row>
    <row r="48" spans="1:15" x14ac:dyDescent="0.25">
      <c r="A48" s="324">
        <v>5</v>
      </c>
      <c r="B48" s="325" t="s">
        <v>270</v>
      </c>
      <c r="C48" s="326">
        <v>33</v>
      </c>
      <c r="D48" s="324">
        <v>26</v>
      </c>
      <c r="E48" s="324">
        <v>0</v>
      </c>
      <c r="F48" s="327">
        <v>0</v>
      </c>
      <c r="G48" s="328">
        <v>31</v>
      </c>
      <c r="H48" s="324">
        <v>30</v>
      </c>
      <c r="I48" s="324">
        <v>0</v>
      </c>
      <c r="J48" s="329">
        <v>24</v>
      </c>
      <c r="K48" s="326">
        <v>9</v>
      </c>
      <c r="L48" s="324">
        <v>3</v>
      </c>
      <c r="M48" s="319">
        <v>0</v>
      </c>
      <c r="N48" s="327">
        <v>24</v>
      </c>
      <c r="O48" s="311"/>
    </row>
    <row r="49" spans="1:15" x14ac:dyDescent="0.25">
      <c r="A49" s="324">
        <v>6</v>
      </c>
      <c r="B49" s="325" t="s">
        <v>271</v>
      </c>
      <c r="C49" s="326">
        <v>33</v>
      </c>
      <c r="D49" s="324">
        <v>26</v>
      </c>
      <c r="E49" s="324">
        <v>0</v>
      </c>
      <c r="F49" s="327">
        <v>0</v>
      </c>
      <c r="G49" s="328">
        <v>56</v>
      </c>
      <c r="H49" s="324">
        <v>55</v>
      </c>
      <c r="I49" s="324">
        <v>0</v>
      </c>
      <c r="J49" s="329">
        <v>43</v>
      </c>
      <c r="K49" s="326">
        <v>16</v>
      </c>
      <c r="L49" s="324">
        <v>7</v>
      </c>
      <c r="M49" s="319">
        <v>0</v>
      </c>
      <c r="N49" s="327">
        <v>43</v>
      </c>
      <c r="O49" s="311"/>
    </row>
    <row r="50" spans="1:15" x14ac:dyDescent="0.25">
      <c r="A50" s="324">
        <v>7</v>
      </c>
      <c r="B50" s="325" t="s">
        <v>274</v>
      </c>
      <c r="C50" s="326">
        <v>33</v>
      </c>
      <c r="D50" s="324">
        <v>26</v>
      </c>
      <c r="E50" s="324">
        <v>0</v>
      </c>
      <c r="F50" s="327">
        <v>0</v>
      </c>
      <c r="G50" s="328">
        <v>44</v>
      </c>
      <c r="H50" s="324">
        <v>38</v>
      </c>
      <c r="I50" s="324">
        <v>0</v>
      </c>
      <c r="J50" s="329">
        <v>32</v>
      </c>
      <c r="K50" s="326">
        <v>13</v>
      </c>
      <c r="L50" s="324">
        <v>1</v>
      </c>
      <c r="M50" s="319">
        <v>0</v>
      </c>
      <c r="N50" s="327">
        <v>32</v>
      </c>
      <c r="O50" s="311"/>
    </row>
    <row r="51" spans="1:15" x14ac:dyDescent="0.25">
      <c r="A51" s="324">
        <v>8</v>
      </c>
      <c r="B51" s="325" t="s">
        <v>272</v>
      </c>
      <c r="C51" s="326">
        <v>33</v>
      </c>
      <c r="D51" s="324">
        <v>26</v>
      </c>
      <c r="E51" s="324">
        <v>0</v>
      </c>
      <c r="F51" s="327">
        <v>0</v>
      </c>
      <c r="G51" s="328">
        <v>42</v>
      </c>
      <c r="H51" s="324">
        <v>44</v>
      </c>
      <c r="I51" s="324">
        <v>0</v>
      </c>
      <c r="J51" s="329">
        <v>42</v>
      </c>
      <c r="K51" s="326">
        <v>10</v>
      </c>
      <c r="L51" s="324">
        <v>7</v>
      </c>
      <c r="M51" s="319">
        <v>0</v>
      </c>
      <c r="N51" s="327">
        <v>42</v>
      </c>
      <c r="O51" s="311"/>
    </row>
    <row r="52" spans="1:15" x14ac:dyDescent="0.25">
      <c r="A52" s="330" t="s">
        <v>184</v>
      </c>
      <c r="B52" s="331" t="s">
        <v>84</v>
      </c>
      <c r="C52" s="332">
        <f>C54+C55+C56+C57+C58</f>
        <v>132</v>
      </c>
      <c r="D52" s="330">
        <f t="shared" ref="D52:F52" si="13">D54+D55+D56+D57+D58</f>
        <v>104</v>
      </c>
      <c r="E52" s="330">
        <f t="shared" si="13"/>
        <v>0</v>
      </c>
      <c r="F52" s="333">
        <f t="shared" si="13"/>
        <v>0</v>
      </c>
      <c r="G52" s="334">
        <f>G53+G54+G55+G57+G56+G58</f>
        <v>117</v>
      </c>
      <c r="H52" s="330">
        <f t="shared" ref="H52:I52" si="14">H53+H54+H55+H57+H56+H58</f>
        <v>112</v>
      </c>
      <c r="I52" s="330">
        <f t="shared" si="14"/>
        <v>0</v>
      </c>
      <c r="J52" s="335">
        <f>J53+J54+J55+J56+J57+J58</f>
        <v>86</v>
      </c>
      <c r="K52" s="332">
        <f t="shared" ref="K52:L52" si="15">K53+K54+K55+K56+K57+K58</f>
        <v>18</v>
      </c>
      <c r="L52" s="330">
        <f t="shared" si="15"/>
        <v>1</v>
      </c>
      <c r="M52" s="312">
        <v>0</v>
      </c>
      <c r="N52" s="333">
        <v>86</v>
      </c>
      <c r="O52" s="337"/>
    </row>
    <row r="53" spans="1:15" x14ac:dyDescent="0.25">
      <c r="A53" s="330" t="s">
        <v>899</v>
      </c>
      <c r="B53" s="331" t="s">
        <v>257</v>
      </c>
      <c r="C53" s="332"/>
      <c r="D53" s="330"/>
      <c r="E53" s="330"/>
      <c r="F53" s="333"/>
      <c r="G53" s="328"/>
      <c r="H53" s="324"/>
      <c r="I53" s="324"/>
      <c r="J53" s="329"/>
      <c r="K53" s="326"/>
      <c r="L53" s="324"/>
      <c r="M53" s="319"/>
      <c r="N53" s="327"/>
      <c r="O53" s="311"/>
    </row>
    <row r="54" spans="1:15" x14ac:dyDescent="0.25">
      <c r="A54" s="324" t="s">
        <v>258</v>
      </c>
      <c r="B54" s="325" t="s">
        <v>91</v>
      </c>
      <c r="C54" s="326">
        <v>33</v>
      </c>
      <c r="D54" s="324">
        <v>26</v>
      </c>
      <c r="E54" s="324">
        <v>0</v>
      </c>
      <c r="F54" s="327">
        <v>0</v>
      </c>
      <c r="G54" s="328">
        <v>21</v>
      </c>
      <c r="H54" s="324">
        <v>18</v>
      </c>
      <c r="I54" s="324">
        <v>0</v>
      </c>
      <c r="J54" s="329">
        <v>14</v>
      </c>
      <c r="K54" s="326">
        <v>2</v>
      </c>
      <c r="L54" s="324">
        <v>0</v>
      </c>
      <c r="M54" s="319">
        <v>0</v>
      </c>
      <c r="N54" s="327">
        <v>14</v>
      </c>
      <c r="O54" s="311"/>
    </row>
    <row r="55" spans="1:15" x14ac:dyDescent="0.25">
      <c r="A55" s="324" t="s">
        <v>259</v>
      </c>
      <c r="B55" s="325" t="s">
        <v>88</v>
      </c>
      <c r="C55" s="326">
        <v>33</v>
      </c>
      <c r="D55" s="324">
        <v>26</v>
      </c>
      <c r="E55" s="324">
        <v>0</v>
      </c>
      <c r="F55" s="327">
        <v>0</v>
      </c>
      <c r="G55" s="328">
        <v>21</v>
      </c>
      <c r="H55" s="324">
        <v>21</v>
      </c>
      <c r="I55" s="324">
        <v>0</v>
      </c>
      <c r="J55" s="329">
        <v>18</v>
      </c>
      <c r="K55" s="326">
        <v>5</v>
      </c>
      <c r="L55" s="324">
        <v>0</v>
      </c>
      <c r="M55" s="319">
        <v>0</v>
      </c>
      <c r="N55" s="327">
        <v>18</v>
      </c>
      <c r="O55" s="311"/>
    </row>
    <row r="56" spans="1:15" x14ac:dyDescent="0.25">
      <c r="A56" s="330" t="s">
        <v>898</v>
      </c>
      <c r="B56" s="331" t="s">
        <v>248</v>
      </c>
      <c r="C56" s="326"/>
      <c r="D56" s="324"/>
      <c r="E56" s="324"/>
      <c r="F56" s="327"/>
      <c r="G56" s="328"/>
      <c r="H56" s="324"/>
      <c r="I56" s="324"/>
      <c r="J56" s="329"/>
      <c r="K56" s="326"/>
      <c r="L56" s="324"/>
      <c r="M56" s="319"/>
      <c r="N56" s="327"/>
      <c r="O56" s="311"/>
    </row>
    <row r="57" spans="1:15" x14ac:dyDescent="0.25">
      <c r="A57" s="324" t="s">
        <v>260</v>
      </c>
      <c r="B57" s="325" t="s">
        <v>277</v>
      </c>
      <c r="C57" s="326">
        <v>33</v>
      </c>
      <c r="D57" s="324">
        <v>26</v>
      </c>
      <c r="E57" s="324">
        <v>0</v>
      </c>
      <c r="F57" s="327">
        <v>0</v>
      </c>
      <c r="G57" s="328">
        <v>43</v>
      </c>
      <c r="H57" s="324">
        <v>41</v>
      </c>
      <c r="I57" s="324">
        <v>0</v>
      </c>
      <c r="J57" s="329">
        <v>33</v>
      </c>
      <c r="K57" s="326">
        <v>6</v>
      </c>
      <c r="L57" s="324">
        <v>0</v>
      </c>
      <c r="M57" s="319">
        <v>0</v>
      </c>
      <c r="N57" s="327">
        <v>33</v>
      </c>
      <c r="O57" s="311"/>
    </row>
    <row r="58" spans="1:15" x14ac:dyDescent="0.25">
      <c r="A58" s="324" t="s">
        <v>261</v>
      </c>
      <c r="B58" s="325" t="s">
        <v>276</v>
      </c>
      <c r="C58" s="326">
        <v>33</v>
      </c>
      <c r="D58" s="324">
        <v>26</v>
      </c>
      <c r="E58" s="324">
        <v>0</v>
      </c>
      <c r="F58" s="327">
        <v>0</v>
      </c>
      <c r="G58" s="328">
        <v>32</v>
      </c>
      <c r="H58" s="324">
        <v>32</v>
      </c>
      <c r="I58" s="324">
        <v>0</v>
      </c>
      <c r="J58" s="329">
        <v>21</v>
      </c>
      <c r="K58" s="326">
        <v>5</v>
      </c>
      <c r="L58" s="324">
        <v>1</v>
      </c>
      <c r="M58" s="319">
        <v>0</v>
      </c>
      <c r="N58" s="327">
        <v>21</v>
      </c>
      <c r="O58" s="311"/>
    </row>
    <row r="59" spans="1:15" x14ac:dyDescent="0.25">
      <c r="A59" s="330" t="s">
        <v>185</v>
      </c>
      <c r="B59" s="331" t="s">
        <v>96</v>
      </c>
      <c r="C59" s="332">
        <f>C60+C61+C62+C63+C64+C65+C66</f>
        <v>231</v>
      </c>
      <c r="D59" s="330">
        <f t="shared" ref="D59:F59" si="16">D60+D61+D62+D63+D64+D65+D66</f>
        <v>182</v>
      </c>
      <c r="E59" s="330">
        <f t="shared" si="16"/>
        <v>0</v>
      </c>
      <c r="F59" s="333">
        <f t="shared" si="16"/>
        <v>0</v>
      </c>
      <c r="G59" s="334">
        <f>G60+G61+G62+G63+G64+G65+G66</f>
        <v>194</v>
      </c>
      <c r="H59" s="330">
        <f t="shared" ref="H59:J59" si="17">H60+H61+H62+H63+H64+H65+H66</f>
        <v>174</v>
      </c>
      <c r="I59" s="330">
        <f t="shared" si="17"/>
        <v>0</v>
      </c>
      <c r="J59" s="335">
        <f t="shared" si="17"/>
        <v>167</v>
      </c>
      <c r="K59" s="332">
        <f>SUM(K60:K66)</f>
        <v>80</v>
      </c>
      <c r="L59" s="330">
        <f>SUM(L60:L66)</f>
        <v>32</v>
      </c>
      <c r="M59" s="312">
        <v>0</v>
      </c>
      <c r="N59" s="333">
        <v>167</v>
      </c>
      <c r="O59" s="337"/>
    </row>
    <row r="60" spans="1:15" x14ac:dyDescent="0.25">
      <c r="A60" s="324">
        <v>1</v>
      </c>
      <c r="B60" s="325" t="s">
        <v>319</v>
      </c>
      <c r="C60" s="326">
        <v>33</v>
      </c>
      <c r="D60" s="324">
        <v>26</v>
      </c>
      <c r="E60" s="324">
        <v>0</v>
      </c>
      <c r="F60" s="327">
        <v>0</v>
      </c>
      <c r="G60" s="328">
        <v>32</v>
      </c>
      <c r="H60" s="324">
        <v>28</v>
      </c>
      <c r="I60" s="324">
        <v>0</v>
      </c>
      <c r="J60" s="329">
        <v>24</v>
      </c>
      <c r="K60" s="326">
        <v>11</v>
      </c>
      <c r="L60" s="324">
        <v>5</v>
      </c>
      <c r="M60" s="319">
        <v>0</v>
      </c>
      <c r="N60" s="327">
        <v>24</v>
      </c>
      <c r="O60" s="311"/>
    </row>
    <row r="61" spans="1:15" x14ac:dyDescent="0.25">
      <c r="A61" s="324">
        <v>2</v>
      </c>
      <c r="B61" s="325" t="s">
        <v>320</v>
      </c>
      <c r="C61" s="326">
        <v>33</v>
      </c>
      <c r="D61" s="324">
        <v>26</v>
      </c>
      <c r="E61" s="324">
        <v>0</v>
      </c>
      <c r="F61" s="327">
        <v>0</v>
      </c>
      <c r="G61" s="328">
        <v>55</v>
      </c>
      <c r="H61" s="324">
        <v>48</v>
      </c>
      <c r="I61" s="324">
        <v>0</v>
      </c>
      <c r="J61" s="329">
        <v>48</v>
      </c>
      <c r="K61" s="326">
        <v>18</v>
      </c>
      <c r="L61" s="324">
        <v>1</v>
      </c>
      <c r="M61" s="319">
        <v>0</v>
      </c>
      <c r="N61" s="327">
        <v>48</v>
      </c>
      <c r="O61" s="311"/>
    </row>
    <row r="62" spans="1:15" x14ac:dyDescent="0.25">
      <c r="A62" s="324">
        <v>3</v>
      </c>
      <c r="B62" s="325" t="s">
        <v>322</v>
      </c>
      <c r="C62" s="326">
        <v>33</v>
      </c>
      <c r="D62" s="324">
        <v>26</v>
      </c>
      <c r="E62" s="324">
        <v>0</v>
      </c>
      <c r="F62" s="327">
        <v>0</v>
      </c>
      <c r="G62" s="328">
        <v>20</v>
      </c>
      <c r="H62" s="324">
        <v>20</v>
      </c>
      <c r="I62" s="324">
        <v>0</v>
      </c>
      <c r="J62" s="329">
        <v>20</v>
      </c>
      <c r="K62" s="326">
        <v>10</v>
      </c>
      <c r="L62" s="324">
        <v>6</v>
      </c>
      <c r="M62" s="319">
        <v>0</v>
      </c>
      <c r="N62" s="327">
        <v>20</v>
      </c>
      <c r="O62" s="311"/>
    </row>
    <row r="63" spans="1:15" x14ac:dyDescent="0.25">
      <c r="A63" s="324">
        <v>4</v>
      </c>
      <c r="B63" s="325" t="s">
        <v>324</v>
      </c>
      <c r="C63" s="326">
        <v>33</v>
      </c>
      <c r="D63" s="324">
        <v>26</v>
      </c>
      <c r="E63" s="324">
        <v>0</v>
      </c>
      <c r="F63" s="327">
        <v>0</v>
      </c>
      <c r="G63" s="328">
        <v>21</v>
      </c>
      <c r="H63" s="324">
        <v>19</v>
      </c>
      <c r="I63" s="324">
        <v>0</v>
      </c>
      <c r="J63" s="329">
        <v>19</v>
      </c>
      <c r="K63" s="326">
        <v>10</v>
      </c>
      <c r="L63" s="324">
        <v>4</v>
      </c>
      <c r="M63" s="319">
        <v>0</v>
      </c>
      <c r="N63" s="327">
        <v>19</v>
      </c>
      <c r="O63" s="311"/>
    </row>
    <row r="64" spans="1:15" x14ac:dyDescent="0.25">
      <c r="A64" s="324">
        <v>5</v>
      </c>
      <c r="B64" s="325" t="s">
        <v>326</v>
      </c>
      <c r="C64" s="326">
        <v>33</v>
      </c>
      <c r="D64" s="324">
        <v>26</v>
      </c>
      <c r="E64" s="324">
        <v>0</v>
      </c>
      <c r="F64" s="327">
        <v>0</v>
      </c>
      <c r="G64" s="328">
        <v>22</v>
      </c>
      <c r="H64" s="324">
        <v>19</v>
      </c>
      <c r="I64" s="324">
        <v>0</v>
      </c>
      <c r="J64" s="329">
        <v>21</v>
      </c>
      <c r="K64" s="326">
        <v>10</v>
      </c>
      <c r="L64" s="324">
        <v>4</v>
      </c>
      <c r="M64" s="319">
        <v>0</v>
      </c>
      <c r="N64" s="327">
        <v>21</v>
      </c>
      <c r="O64" s="311"/>
    </row>
    <row r="65" spans="1:15" x14ac:dyDescent="0.25">
      <c r="A65" s="324">
        <v>6</v>
      </c>
      <c r="B65" s="325" t="s">
        <v>328</v>
      </c>
      <c r="C65" s="326">
        <v>33</v>
      </c>
      <c r="D65" s="324">
        <v>26</v>
      </c>
      <c r="E65" s="324">
        <v>0</v>
      </c>
      <c r="F65" s="327">
        <v>0</v>
      </c>
      <c r="G65" s="328">
        <v>22</v>
      </c>
      <c r="H65" s="324">
        <v>20</v>
      </c>
      <c r="I65" s="324">
        <v>0</v>
      </c>
      <c r="J65" s="329">
        <v>18</v>
      </c>
      <c r="K65" s="326">
        <v>8</v>
      </c>
      <c r="L65" s="324">
        <v>4</v>
      </c>
      <c r="M65" s="319">
        <v>0</v>
      </c>
      <c r="N65" s="327">
        <v>18</v>
      </c>
      <c r="O65" s="311"/>
    </row>
    <row r="66" spans="1:15" x14ac:dyDescent="0.25">
      <c r="A66" s="324">
        <v>7</v>
      </c>
      <c r="B66" s="325" t="s">
        <v>329</v>
      </c>
      <c r="C66" s="326">
        <v>33</v>
      </c>
      <c r="D66" s="324">
        <v>26</v>
      </c>
      <c r="E66" s="324">
        <v>0</v>
      </c>
      <c r="F66" s="327">
        <v>0</v>
      </c>
      <c r="G66" s="328">
        <v>22</v>
      </c>
      <c r="H66" s="324">
        <v>20</v>
      </c>
      <c r="I66" s="324">
        <v>0</v>
      </c>
      <c r="J66" s="329">
        <v>17</v>
      </c>
      <c r="K66" s="326">
        <v>13</v>
      </c>
      <c r="L66" s="324">
        <v>8</v>
      </c>
      <c r="M66" s="319">
        <v>0</v>
      </c>
      <c r="N66" s="327">
        <v>17</v>
      </c>
      <c r="O66" s="311"/>
    </row>
    <row r="67" spans="1:15" x14ac:dyDescent="0.25">
      <c r="A67" s="330" t="s">
        <v>186</v>
      </c>
      <c r="B67" s="331" t="s">
        <v>116</v>
      </c>
      <c r="C67" s="332">
        <f>C68+C69+C70+C71+C72+C73+C74+C75</f>
        <v>264</v>
      </c>
      <c r="D67" s="330">
        <f t="shared" ref="D67:F67" si="18">D68+D69+D70+D71+D72+D73+D74+D75</f>
        <v>208</v>
      </c>
      <c r="E67" s="330">
        <f t="shared" si="18"/>
        <v>0</v>
      </c>
      <c r="F67" s="333">
        <f t="shared" si="18"/>
        <v>0</v>
      </c>
      <c r="G67" s="334">
        <f>G68+G69+G70+G71+G72+G73+G74+G75</f>
        <v>177</v>
      </c>
      <c r="H67" s="330">
        <f t="shared" ref="H67:J67" si="19">H68+H69+H70+H71+H72+H73+H74+H75</f>
        <v>213</v>
      </c>
      <c r="I67" s="330">
        <f t="shared" si="19"/>
        <v>0</v>
      </c>
      <c r="J67" s="335">
        <f t="shared" si="19"/>
        <v>158</v>
      </c>
      <c r="K67" s="332">
        <f>SUM(K69:K75)</f>
        <v>62</v>
      </c>
      <c r="L67" s="330">
        <f>SUM(L69:L75)</f>
        <v>27</v>
      </c>
      <c r="M67" s="312">
        <v>0</v>
      </c>
      <c r="N67" s="333">
        <v>158</v>
      </c>
      <c r="O67" s="337"/>
    </row>
    <row r="68" spans="1:15" x14ac:dyDescent="0.25">
      <c r="A68" s="324">
        <v>1</v>
      </c>
      <c r="B68" s="325" t="s">
        <v>876</v>
      </c>
      <c r="C68" s="326">
        <v>33</v>
      </c>
      <c r="D68" s="324">
        <v>26</v>
      </c>
      <c r="E68" s="324">
        <v>0</v>
      </c>
      <c r="F68" s="327">
        <v>0</v>
      </c>
      <c r="G68" s="328">
        <v>10</v>
      </c>
      <c r="H68" s="324">
        <v>14</v>
      </c>
      <c r="I68" s="324">
        <v>0</v>
      </c>
      <c r="J68" s="329">
        <v>8</v>
      </c>
      <c r="K68" s="326">
        <v>0</v>
      </c>
      <c r="L68" s="324">
        <v>0</v>
      </c>
      <c r="M68" s="319">
        <v>0</v>
      </c>
      <c r="N68" s="327">
        <v>8</v>
      </c>
      <c r="O68" s="311"/>
    </row>
    <row r="69" spans="1:15" x14ac:dyDescent="0.25">
      <c r="A69" s="324">
        <v>2</v>
      </c>
      <c r="B69" s="325" t="s">
        <v>278</v>
      </c>
      <c r="C69" s="326">
        <v>33</v>
      </c>
      <c r="D69" s="324">
        <v>26</v>
      </c>
      <c r="E69" s="324">
        <v>0</v>
      </c>
      <c r="F69" s="327">
        <v>0</v>
      </c>
      <c r="G69" s="328">
        <v>31</v>
      </c>
      <c r="H69" s="324">
        <v>38</v>
      </c>
      <c r="I69" s="324">
        <v>0</v>
      </c>
      <c r="J69" s="329">
        <v>30</v>
      </c>
      <c r="K69" s="326">
        <v>13</v>
      </c>
      <c r="L69" s="324">
        <v>9</v>
      </c>
      <c r="M69" s="319">
        <v>0</v>
      </c>
      <c r="N69" s="327">
        <v>30</v>
      </c>
      <c r="O69" s="311"/>
    </row>
    <row r="70" spans="1:15" x14ac:dyDescent="0.25">
      <c r="A70" s="324">
        <v>3</v>
      </c>
      <c r="B70" s="325" t="s">
        <v>311</v>
      </c>
      <c r="C70" s="326">
        <v>33</v>
      </c>
      <c r="D70" s="324">
        <v>26</v>
      </c>
      <c r="E70" s="324">
        <v>0</v>
      </c>
      <c r="F70" s="327">
        <v>0</v>
      </c>
      <c r="G70" s="328">
        <v>29</v>
      </c>
      <c r="H70" s="324">
        <v>45</v>
      </c>
      <c r="I70" s="324">
        <v>0</v>
      </c>
      <c r="J70" s="329">
        <v>33</v>
      </c>
      <c r="K70" s="326">
        <v>11</v>
      </c>
      <c r="L70" s="324">
        <v>6</v>
      </c>
      <c r="M70" s="319">
        <v>0</v>
      </c>
      <c r="N70" s="327">
        <v>33</v>
      </c>
      <c r="O70" s="311"/>
    </row>
    <row r="71" spans="1:15" x14ac:dyDescent="0.25">
      <c r="A71" s="324">
        <v>4</v>
      </c>
      <c r="B71" s="325" t="s">
        <v>285</v>
      </c>
      <c r="C71" s="326">
        <v>33</v>
      </c>
      <c r="D71" s="324">
        <v>26</v>
      </c>
      <c r="E71" s="324">
        <v>0</v>
      </c>
      <c r="F71" s="327">
        <v>0</v>
      </c>
      <c r="G71" s="328">
        <v>22</v>
      </c>
      <c r="H71" s="324">
        <v>29</v>
      </c>
      <c r="I71" s="324">
        <v>0</v>
      </c>
      <c r="J71" s="329">
        <v>19</v>
      </c>
      <c r="K71" s="326">
        <v>5</v>
      </c>
      <c r="L71" s="324">
        <v>0</v>
      </c>
      <c r="M71" s="319">
        <v>0</v>
      </c>
      <c r="N71" s="327">
        <v>19</v>
      </c>
      <c r="O71" s="311"/>
    </row>
    <row r="72" spans="1:15" x14ac:dyDescent="0.25">
      <c r="A72" s="324">
        <v>5</v>
      </c>
      <c r="B72" s="325" t="s">
        <v>283</v>
      </c>
      <c r="C72" s="326">
        <v>33</v>
      </c>
      <c r="D72" s="324">
        <v>26</v>
      </c>
      <c r="E72" s="324">
        <v>0</v>
      </c>
      <c r="F72" s="327">
        <v>0</v>
      </c>
      <c r="G72" s="328">
        <v>22</v>
      </c>
      <c r="H72" s="324">
        <v>24</v>
      </c>
      <c r="I72" s="324">
        <v>0</v>
      </c>
      <c r="J72" s="329">
        <v>17</v>
      </c>
      <c r="K72" s="326">
        <v>9</v>
      </c>
      <c r="L72" s="324">
        <v>1</v>
      </c>
      <c r="M72" s="319">
        <v>0</v>
      </c>
      <c r="N72" s="327">
        <v>17</v>
      </c>
      <c r="O72" s="311"/>
    </row>
    <row r="73" spans="1:15" x14ac:dyDescent="0.25">
      <c r="A73" s="324">
        <v>6</v>
      </c>
      <c r="B73" s="325" t="s">
        <v>284</v>
      </c>
      <c r="C73" s="326">
        <v>33</v>
      </c>
      <c r="D73" s="324">
        <v>26</v>
      </c>
      <c r="E73" s="324">
        <v>0</v>
      </c>
      <c r="F73" s="327">
        <v>0</v>
      </c>
      <c r="G73" s="328">
        <v>21</v>
      </c>
      <c r="H73" s="324">
        <v>19</v>
      </c>
      <c r="I73" s="324">
        <v>0</v>
      </c>
      <c r="J73" s="329">
        <v>19</v>
      </c>
      <c r="K73" s="326">
        <v>8</v>
      </c>
      <c r="L73" s="324">
        <v>4</v>
      </c>
      <c r="M73" s="319">
        <v>0</v>
      </c>
      <c r="N73" s="327">
        <v>19</v>
      </c>
      <c r="O73" s="311"/>
    </row>
    <row r="74" spans="1:15" x14ac:dyDescent="0.25">
      <c r="A74" s="324">
        <v>7</v>
      </c>
      <c r="B74" s="325" t="s">
        <v>280</v>
      </c>
      <c r="C74" s="326">
        <v>33</v>
      </c>
      <c r="D74" s="324">
        <v>26</v>
      </c>
      <c r="E74" s="324">
        <v>0</v>
      </c>
      <c r="F74" s="327">
        <v>0</v>
      </c>
      <c r="G74" s="328">
        <v>20</v>
      </c>
      <c r="H74" s="324">
        <v>25</v>
      </c>
      <c r="I74" s="324">
        <v>0</v>
      </c>
      <c r="J74" s="329">
        <v>15</v>
      </c>
      <c r="K74" s="326">
        <v>8</v>
      </c>
      <c r="L74" s="324">
        <v>1</v>
      </c>
      <c r="M74" s="319">
        <v>0</v>
      </c>
      <c r="N74" s="327">
        <v>15</v>
      </c>
      <c r="O74" s="311"/>
    </row>
    <row r="75" spans="1:15" x14ac:dyDescent="0.25">
      <c r="A75" s="324">
        <v>8</v>
      </c>
      <c r="B75" s="325" t="s">
        <v>279</v>
      </c>
      <c r="C75" s="326">
        <v>33</v>
      </c>
      <c r="D75" s="324">
        <v>26</v>
      </c>
      <c r="E75" s="324">
        <v>0</v>
      </c>
      <c r="F75" s="327">
        <v>0</v>
      </c>
      <c r="G75" s="328">
        <v>22</v>
      </c>
      <c r="H75" s="324">
        <v>19</v>
      </c>
      <c r="I75" s="324">
        <v>0</v>
      </c>
      <c r="J75" s="329">
        <v>17</v>
      </c>
      <c r="K75" s="326">
        <v>8</v>
      </c>
      <c r="L75" s="324">
        <v>6</v>
      </c>
      <c r="M75" s="319">
        <v>0</v>
      </c>
      <c r="N75" s="327">
        <v>17</v>
      </c>
      <c r="O75" s="311"/>
    </row>
    <row r="76" spans="1:15" x14ac:dyDescent="0.25">
      <c r="A76" s="330" t="s">
        <v>187</v>
      </c>
      <c r="B76" s="331" t="s">
        <v>132</v>
      </c>
      <c r="C76" s="332">
        <f>C77+C78+C79+C80</f>
        <v>132</v>
      </c>
      <c r="D76" s="330">
        <f t="shared" ref="D76:F76" si="20">D77+D78+D79+D80</f>
        <v>104</v>
      </c>
      <c r="E76" s="330">
        <f t="shared" si="20"/>
        <v>0</v>
      </c>
      <c r="F76" s="333">
        <f t="shared" si="20"/>
        <v>0</v>
      </c>
      <c r="G76" s="334">
        <f>G77+G78+G79+G80</f>
        <v>179</v>
      </c>
      <c r="H76" s="330">
        <f t="shared" ref="H76:L76" si="21">H77+H78+H79+H80</f>
        <v>178</v>
      </c>
      <c r="I76" s="330">
        <f t="shared" si="21"/>
        <v>0</v>
      </c>
      <c r="J76" s="335">
        <f t="shared" si="21"/>
        <v>121</v>
      </c>
      <c r="K76" s="332">
        <f t="shared" si="21"/>
        <v>39</v>
      </c>
      <c r="L76" s="330">
        <f t="shared" si="21"/>
        <v>24</v>
      </c>
      <c r="M76" s="312">
        <v>0</v>
      </c>
      <c r="N76" s="333">
        <v>121</v>
      </c>
      <c r="O76" s="337"/>
    </row>
    <row r="77" spans="1:15" x14ac:dyDescent="0.25">
      <c r="A77" s="324" t="s">
        <v>174</v>
      </c>
      <c r="B77" s="325" t="s">
        <v>339</v>
      </c>
      <c r="C77" s="326">
        <v>33</v>
      </c>
      <c r="D77" s="324">
        <v>26</v>
      </c>
      <c r="E77" s="324">
        <v>0</v>
      </c>
      <c r="F77" s="327">
        <v>0</v>
      </c>
      <c r="G77" s="328">
        <v>40</v>
      </c>
      <c r="H77" s="324">
        <v>39</v>
      </c>
      <c r="I77" s="324">
        <v>0</v>
      </c>
      <c r="J77" s="329">
        <v>29</v>
      </c>
      <c r="K77" s="326">
        <v>13</v>
      </c>
      <c r="L77" s="324">
        <v>5</v>
      </c>
      <c r="M77" s="319">
        <v>0</v>
      </c>
      <c r="N77" s="327">
        <v>29</v>
      </c>
      <c r="O77" s="311"/>
    </row>
    <row r="78" spans="1:15" x14ac:dyDescent="0.25">
      <c r="A78" s="324">
        <v>2</v>
      </c>
      <c r="B78" s="325" t="s">
        <v>340</v>
      </c>
      <c r="C78" s="326">
        <v>33</v>
      </c>
      <c r="D78" s="324">
        <v>26</v>
      </c>
      <c r="E78" s="324">
        <v>0</v>
      </c>
      <c r="F78" s="327">
        <v>0</v>
      </c>
      <c r="G78" s="328">
        <v>43</v>
      </c>
      <c r="H78" s="324">
        <v>48</v>
      </c>
      <c r="I78" s="324">
        <v>0</v>
      </c>
      <c r="J78" s="329">
        <v>27</v>
      </c>
      <c r="K78" s="326">
        <v>10</v>
      </c>
      <c r="L78" s="324">
        <v>9</v>
      </c>
      <c r="M78" s="319">
        <v>0</v>
      </c>
      <c r="N78" s="327">
        <v>27</v>
      </c>
      <c r="O78" s="311"/>
    </row>
    <row r="79" spans="1:15" x14ac:dyDescent="0.25">
      <c r="A79" s="324" t="s">
        <v>175</v>
      </c>
      <c r="B79" s="325" t="s">
        <v>341</v>
      </c>
      <c r="C79" s="326">
        <v>33</v>
      </c>
      <c r="D79" s="324">
        <v>26</v>
      </c>
      <c r="E79" s="324">
        <v>0</v>
      </c>
      <c r="F79" s="327">
        <v>0</v>
      </c>
      <c r="G79" s="328">
        <v>42</v>
      </c>
      <c r="H79" s="324">
        <v>43</v>
      </c>
      <c r="I79" s="324">
        <v>0</v>
      </c>
      <c r="J79" s="329">
        <v>27</v>
      </c>
      <c r="K79" s="326">
        <v>8</v>
      </c>
      <c r="L79" s="324">
        <v>6</v>
      </c>
      <c r="M79" s="319">
        <v>0</v>
      </c>
      <c r="N79" s="327">
        <v>27</v>
      </c>
      <c r="O79" s="311"/>
    </row>
    <row r="80" spans="1:15" x14ac:dyDescent="0.25">
      <c r="A80" s="324">
        <v>3</v>
      </c>
      <c r="B80" s="325" t="s">
        <v>343</v>
      </c>
      <c r="C80" s="326">
        <v>33</v>
      </c>
      <c r="D80" s="324">
        <v>26</v>
      </c>
      <c r="E80" s="324">
        <v>0</v>
      </c>
      <c r="F80" s="327">
        <v>0</v>
      </c>
      <c r="G80" s="328">
        <v>54</v>
      </c>
      <c r="H80" s="324">
        <v>48</v>
      </c>
      <c r="I80" s="324">
        <v>0</v>
      </c>
      <c r="J80" s="329">
        <v>38</v>
      </c>
      <c r="K80" s="326">
        <v>8</v>
      </c>
      <c r="L80" s="324">
        <v>4</v>
      </c>
      <c r="M80" s="319">
        <v>0</v>
      </c>
      <c r="N80" s="327">
        <v>38</v>
      </c>
      <c r="O80" s="311"/>
    </row>
    <row r="81" spans="1:15" x14ac:dyDescent="0.25">
      <c r="A81" s="330" t="s">
        <v>188</v>
      </c>
      <c r="B81" s="331" t="s">
        <v>151</v>
      </c>
      <c r="C81" s="332">
        <f>C82+C83+C84+C85</f>
        <v>132</v>
      </c>
      <c r="D81" s="330">
        <f t="shared" ref="D81:L81" si="22">D82+D83+D84+D85</f>
        <v>104</v>
      </c>
      <c r="E81" s="330">
        <f t="shared" si="22"/>
        <v>0</v>
      </c>
      <c r="F81" s="333">
        <f t="shared" si="22"/>
        <v>0</v>
      </c>
      <c r="G81" s="334">
        <f t="shared" si="22"/>
        <v>214</v>
      </c>
      <c r="H81" s="330">
        <f t="shared" si="22"/>
        <v>236</v>
      </c>
      <c r="I81" s="330">
        <f t="shared" si="22"/>
        <v>0</v>
      </c>
      <c r="J81" s="335">
        <f t="shared" si="22"/>
        <v>158</v>
      </c>
      <c r="K81" s="332">
        <f t="shared" si="22"/>
        <v>76</v>
      </c>
      <c r="L81" s="330">
        <f t="shared" si="22"/>
        <v>54</v>
      </c>
      <c r="M81" s="312">
        <v>0</v>
      </c>
      <c r="N81" s="333">
        <f t="shared" ref="N81" si="23">N82+N83+N84+N85</f>
        <v>158</v>
      </c>
      <c r="O81" s="337"/>
    </row>
    <row r="82" spans="1:15" x14ac:dyDescent="0.25">
      <c r="A82" s="324" t="s">
        <v>174</v>
      </c>
      <c r="B82" s="325" t="s">
        <v>333</v>
      </c>
      <c r="C82" s="326">
        <v>33</v>
      </c>
      <c r="D82" s="324">
        <v>26</v>
      </c>
      <c r="E82" s="324">
        <v>0</v>
      </c>
      <c r="F82" s="327">
        <v>0</v>
      </c>
      <c r="G82" s="328">
        <v>54</v>
      </c>
      <c r="H82" s="324">
        <v>57</v>
      </c>
      <c r="I82" s="324">
        <v>0</v>
      </c>
      <c r="J82" s="329">
        <v>38</v>
      </c>
      <c r="K82" s="326">
        <v>18</v>
      </c>
      <c r="L82" s="324">
        <v>9</v>
      </c>
      <c r="M82" s="319">
        <v>0</v>
      </c>
      <c r="N82" s="327">
        <v>38</v>
      </c>
      <c r="O82" s="311"/>
    </row>
    <row r="83" spans="1:15" x14ac:dyDescent="0.25">
      <c r="A83" s="324" t="s">
        <v>175</v>
      </c>
      <c r="B83" s="325" t="s">
        <v>877</v>
      </c>
      <c r="C83" s="326">
        <v>33</v>
      </c>
      <c r="D83" s="324">
        <v>26</v>
      </c>
      <c r="E83" s="324">
        <v>0</v>
      </c>
      <c r="F83" s="327">
        <v>0</v>
      </c>
      <c r="G83" s="328">
        <v>55</v>
      </c>
      <c r="H83" s="324">
        <v>58</v>
      </c>
      <c r="I83" s="324">
        <v>0</v>
      </c>
      <c r="J83" s="329">
        <v>36</v>
      </c>
      <c r="K83" s="326">
        <v>18</v>
      </c>
      <c r="L83" s="324">
        <v>10</v>
      </c>
      <c r="M83" s="319">
        <v>0</v>
      </c>
      <c r="N83" s="327">
        <v>36</v>
      </c>
      <c r="O83" s="311"/>
    </row>
    <row r="84" spans="1:15" x14ac:dyDescent="0.25">
      <c r="A84" s="324" t="s">
        <v>176</v>
      </c>
      <c r="B84" s="325" t="s">
        <v>335</v>
      </c>
      <c r="C84" s="326">
        <v>33</v>
      </c>
      <c r="D84" s="324">
        <v>26</v>
      </c>
      <c r="E84" s="324">
        <v>0</v>
      </c>
      <c r="F84" s="327">
        <v>0</v>
      </c>
      <c r="G84" s="328">
        <v>56</v>
      </c>
      <c r="H84" s="324">
        <v>69</v>
      </c>
      <c r="I84" s="324">
        <v>0</v>
      </c>
      <c r="J84" s="329">
        <v>44</v>
      </c>
      <c r="K84" s="326">
        <v>22</v>
      </c>
      <c r="L84" s="324">
        <v>18</v>
      </c>
      <c r="M84" s="319">
        <v>0</v>
      </c>
      <c r="N84" s="327">
        <v>44</v>
      </c>
      <c r="O84" s="311"/>
    </row>
    <row r="85" spans="1:15" x14ac:dyDescent="0.25">
      <c r="A85" s="324" t="s">
        <v>177</v>
      </c>
      <c r="B85" s="325" t="s">
        <v>336</v>
      </c>
      <c r="C85" s="326">
        <v>33</v>
      </c>
      <c r="D85" s="324">
        <v>26</v>
      </c>
      <c r="E85" s="324">
        <v>0</v>
      </c>
      <c r="F85" s="327">
        <v>0</v>
      </c>
      <c r="G85" s="328">
        <v>49</v>
      </c>
      <c r="H85" s="324">
        <v>52</v>
      </c>
      <c r="I85" s="324">
        <v>0</v>
      </c>
      <c r="J85" s="329">
        <v>40</v>
      </c>
      <c r="K85" s="326">
        <v>18</v>
      </c>
      <c r="L85" s="324">
        <v>17</v>
      </c>
      <c r="M85" s="319">
        <v>0</v>
      </c>
      <c r="N85" s="327">
        <v>40</v>
      </c>
      <c r="O85" s="311"/>
    </row>
    <row r="86" spans="1:15" ht="47.25" x14ac:dyDescent="0.25">
      <c r="A86" s="312" t="s">
        <v>250</v>
      </c>
      <c r="B86" s="317" t="s">
        <v>900</v>
      </c>
      <c r="C86" s="314"/>
      <c r="D86" s="312"/>
      <c r="E86" s="312"/>
      <c r="F86" s="315"/>
      <c r="G86" s="334">
        <f>SUM(G87:G105)</f>
        <v>1906</v>
      </c>
      <c r="H86" s="330">
        <f t="shared" ref="H86:N86" si="24">SUM(H87:H105)</f>
        <v>2706</v>
      </c>
      <c r="I86" s="330">
        <f t="shared" si="24"/>
        <v>27316</v>
      </c>
      <c r="J86" s="335">
        <f t="shared" si="24"/>
        <v>1506</v>
      </c>
      <c r="K86" s="332">
        <f t="shared" si="24"/>
        <v>429</v>
      </c>
      <c r="L86" s="330">
        <f t="shared" si="24"/>
        <v>171</v>
      </c>
      <c r="M86" s="330">
        <f t="shared" si="24"/>
        <v>0</v>
      </c>
      <c r="N86" s="333">
        <f t="shared" si="24"/>
        <v>1506</v>
      </c>
      <c r="O86" s="311"/>
    </row>
    <row r="87" spans="1:15" x14ac:dyDescent="0.25">
      <c r="A87" s="330">
        <v>1</v>
      </c>
      <c r="B87" s="331" t="s">
        <v>116</v>
      </c>
      <c r="C87" s="338" t="s">
        <v>295</v>
      </c>
      <c r="D87" s="339" t="s">
        <v>295</v>
      </c>
      <c r="E87" s="339" t="s">
        <v>295</v>
      </c>
      <c r="F87" s="340" t="s">
        <v>295</v>
      </c>
      <c r="G87" s="328">
        <v>16</v>
      </c>
      <c r="H87" s="341">
        <v>118</v>
      </c>
      <c r="I87" s="341">
        <v>1956</v>
      </c>
      <c r="J87" s="342" t="s">
        <v>295</v>
      </c>
      <c r="K87" s="326">
        <v>10</v>
      </c>
      <c r="L87" s="324">
        <v>7</v>
      </c>
      <c r="M87" s="319">
        <v>0</v>
      </c>
      <c r="N87" s="340" t="s">
        <v>295</v>
      </c>
      <c r="O87" s="311"/>
    </row>
    <row r="88" spans="1:15" x14ac:dyDescent="0.25">
      <c r="A88" s="330">
        <v>2</v>
      </c>
      <c r="B88" s="331" t="s">
        <v>96</v>
      </c>
      <c r="C88" s="338" t="s">
        <v>295</v>
      </c>
      <c r="D88" s="339" t="s">
        <v>295</v>
      </c>
      <c r="E88" s="339" t="s">
        <v>295</v>
      </c>
      <c r="F88" s="340" t="s">
        <v>295</v>
      </c>
      <c r="G88" s="328">
        <v>16</v>
      </c>
      <c r="H88" s="341">
        <v>81</v>
      </c>
      <c r="I88" s="341">
        <v>2158</v>
      </c>
      <c r="J88" s="342" t="s">
        <v>295</v>
      </c>
      <c r="K88" s="326">
        <v>0</v>
      </c>
      <c r="L88" s="324">
        <v>2</v>
      </c>
      <c r="M88" s="319">
        <v>0</v>
      </c>
      <c r="N88" s="340" t="s">
        <v>295</v>
      </c>
      <c r="O88" s="311"/>
    </row>
    <row r="89" spans="1:15" x14ac:dyDescent="0.25">
      <c r="A89" s="330">
        <v>3</v>
      </c>
      <c r="B89" s="331" t="s">
        <v>84</v>
      </c>
      <c r="C89" s="338" t="s">
        <v>295</v>
      </c>
      <c r="D89" s="339" t="s">
        <v>295</v>
      </c>
      <c r="E89" s="339" t="s">
        <v>295</v>
      </c>
      <c r="F89" s="340" t="s">
        <v>295</v>
      </c>
      <c r="G89" s="328">
        <v>16</v>
      </c>
      <c r="H89" s="341">
        <v>81</v>
      </c>
      <c r="I89" s="341">
        <v>1625</v>
      </c>
      <c r="J89" s="342" t="s">
        <v>295</v>
      </c>
      <c r="K89" s="326">
        <v>1</v>
      </c>
      <c r="L89" s="324">
        <v>1</v>
      </c>
      <c r="M89" s="319">
        <v>0</v>
      </c>
      <c r="N89" s="340" t="s">
        <v>295</v>
      </c>
      <c r="O89" s="311"/>
    </row>
    <row r="90" spans="1:15" x14ac:dyDescent="0.25">
      <c r="A90" s="330">
        <v>4</v>
      </c>
      <c r="B90" s="331" t="s">
        <v>59</v>
      </c>
      <c r="C90" s="338" t="s">
        <v>295</v>
      </c>
      <c r="D90" s="339" t="s">
        <v>295</v>
      </c>
      <c r="E90" s="339" t="s">
        <v>295</v>
      </c>
      <c r="F90" s="340" t="s">
        <v>295</v>
      </c>
      <c r="G90" s="328">
        <v>16</v>
      </c>
      <c r="H90" s="341">
        <v>128</v>
      </c>
      <c r="I90" s="341">
        <v>3338</v>
      </c>
      <c r="J90" s="342" t="s">
        <v>295</v>
      </c>
      <c r="K90" s="326">
        <v>2</v>
      </c>
      <c r="L90" s="324">
        <v>9</v>
      </c>
      <c r="M90" s="319">
        <v>0</v>
      </c>
      <c r="N90" s="340" t="s">
        <v>295</v>
      </c>
      <c r="O90" s="311"/>
    </row>
    <row r="91" spans="1:15" x14ac:dyDescent="0.25">
      <c r="A91" s="330">
        <v>5</v>
      </c>
      <c r="B91" s="331" t="s">
        <v>39</v>
      </c>
      <c r="C91" s="338" t="s">
        <v>295</v>
      </c>
      <c r="D91" s="339" t="s">
        <v>295</v>
      </c>
      <c r="E91" s="339" t="s">
        <v>295</v>
      </c>
      <c r="F91" s="340" t="s">
        <v>295</v>
      </c>
      <c r="G91" s="328">
        <v>16</v>
      </c>
      <c r="H91" s="341">
        <v>129</v>
      </c>
      <c r="I91" s="341">
        <v>2989</v>
      </c>
      <c r="J91" s="342" t="s">
        <v>295</v>
      </c>
      <c r="K91" s="326">
        <v>1</v>
      </c>
      <c r="L91" s="324">
        <v>5</v>
      </c>
      <c r="M91" s="319">
        <v>0</v>
      </c>
      <c r="N91" s="340" t="s">
        <v>295</v>
      </c>
      <c r="O91" s="311"/>
    </row>
    <row r="92" spans="1:15" x14ac:dyDescent="0.25">
      <c r="A92" s="330">
        <v>6</v>
      </c>
      <c r="B92" s="331" t="s">
        <v>1</v>
      </c>
      <c r="C92" s="338" t="s">
        <v>295</v>
      </c>
      <c r="D92" s="339" t="s">
        <v>295</v>
      </c>
      <c r="E92" s="339" t="s">
        <v>295</v>
      </c>
      <c r="F92" s="340" t="s">
        <v>295</v>
      </c>
      <c r="G92" s="328">
        <v>16</v>
      </c>
      <c r="H92" s="341">
        <v>119</v>
      </c>
      <c r="I92" s="341">
        <v>1884</v>
      </c>
      <c r="J92" s="342" t="s">
        <v>295</v>
      </c>
      <c r="K92" s="326">
        <v>1</v>
      </c>
      <c r="L92" s="324">
        <v>8</v>
      </c>
      <c r="M92" s="319">
        <v>0</v>
      </c>
      <c r="N92" s="340" t="s">
        <v>295</v>
      </c>
      <c r="O92" s="311"/>
    </row>
    <row r="93" spans="1:15" x14ac:dyDescent="0.25">
      <c r="A93" s="330">
        <v>7</v>
      </c>
      <c r="B93" s="331" t="s">
        <v>19</v>
      </c>
      <c r="C93" s="338" t="s">
        <v>295</v>
      </c>
      <c r="D93" s="339" t="s">
        <v>295</v>
      </c>
      <c r="E93" s="339" t="s">
        <v>295</v>
      </c>
      <c r="F93" s="340" t="s">
        <v>295</v>
      </c>
      <c r="G93" s="328">
        <v>17</v>
      </c>
      <c r="H93" s="341">
        <v>121</v>
      </c>
      <c r="I93" s="341">
        <v>2638</v>
      </c>
      <c r="J93" s="342" t="s">
        <v>295</v>
      </c>
      <c r="K93" s="326">
        <v>1</v>
      </c>
      <c r="L93" s="324">
        <v>6</v>
      </c>
      <c r="M93" s="319">
        <v>0</v>
      </c>
      <c r="N93" s="340" t="s">
        <v>295</v>
      </c>
      <c r="O93" s="311"/>
    </row>
    <row r="94" spans="1:15" x14ac:dyDescent="0.25">
      <c r="A94" s="330">
        <v>8</v>
      </c>
      <c r="B94" s="331" t="s">
        <v>151</v>
      </c>
      <c r="C94" s="338" t="s">
        <v>295</v>
      </c>
      <c r="D94" s="339" t="s">
        <v>295</v>
      </c>
      <c r="E94" s="339" t="s">
        <v>295</v>
      </c>
      <c r="F94" s="340" t="s">
        <v>295</v>
      </c>
      <c r="G94" s="328">
        <v>17</v>
      </c>
      <c r="H94" s="341">
        <v>125</v>
      </c>
      <c r="I94" s="341">
        <v>3608</v>
      </c>
      <c r="J94" s="342" t="s">
        <v>295</v>
      </c>
      <c r="K94" s="326">
        <v>3</v>
      </c>
      <c r="L94" s="324">
        <v>8</v>
      </c>
      <c r="M94" s="319">
        <v>0</v>
      </c>
      <c r="N94" s="340" t="s">
        <v>295</v>
      </c>
      <c r="O94" s="311"/>
    </row>
    <row r="95" spans="1:15" x14ac:dyDescent="0.25">
      <c r="A95" s="330">
        <v>9</v>
      </c>
      <c r="B95" s="331" t="s">
        <v>132</v>
      </c>
      <c r="C95" s="338" t="s">
        <v>295</v>
      </c>
      <c r="D95" s="339" t="s">
        <v>295</v>
      </c>
      <c r="E95" s="339" t="s">
        <v>295</v>
      </c>
      <c r="F95" s="340" t="s">
        <v>295</v>
      </c>
      <c r="G95" s="328">
        <v>16</v>
      </c>
      <c r="H95" s="341">
        <v>120</v>
      </c>
      <c r="I95" s="341">
        <v>2721</v>
      </c>
      <c r="J95" s="342" t="s">
        <v>295</v>
      </c>
      <c r="K95" s="326">
        <v>0</v>
      </c>
      <c r="L95" s="324">
        <v>11</v>
      </c>
      <c r="M95" s="319">
        <v>0</v>
      </c>
      <c r="N95" s="340" t="s">
        <v>295</v>
      </c>
      <c r="O95" s="311"/>
    </row>
    <row r="96" spans="1:15" x14ac:dyDescent="0.25">
      <c r="A96" s="330">
        <v>10</v>
      </c>
      <c r="B96" s="331" t="s">
        <v>0</v>
      </c>
      <c r="C96" s="338" t="s">
        <v>295</v>
      </c>
      <c r="D96" s="339" t="s">
        <v>295</v>
      </c>
      <c r="E96" s="339" t="s">
        <v>295</v>
      </c>
      <c r="F96" s="340" t="s">
        <v>295</v>
      </c>
      <c r="G96" s="328">
        <v>19</v>
      </c>
      <c r="H96" s="341">
        <v>255</v>
      </c>
      <c r="I96" s="341">
        <v>4399</v>
      </c>
      <c r="J96" s="342" t="s">
        <v>295</v>
      </c>
      <c r="K96" s="326">
        <v>1</v>
      </c>
      <c r="L96" s="324">
        <v>5</v>
      </c>
      <c r="M96" s="319">
        <v>0</v>
      </c>
      <c r="N96" s="340" t="s">
        <v>295</v>
      </c>
      <c r="O96" s="311"/>
    </row>
    <row r="97" spans="1:15" x14ac:dyDescent="0.25">
      <c r="A97" s="330"/>
      <c r="B97" s="442" t="s">
        <v>846</v>
      </c>
      <c r="C97" s="443"/>
      <c r="D97" s="443"/>
      <c r="E97" s="443"/>
      <c r="F97" s="443"/>
      <c r="G97" s="443"/>
      <c r="H97" s="443"/>
      <c r="I97" s="443"/>
      <c r="J97" s="443"/>
      <c r="K97" s="443"/>
      <c r="L97" s="443"/>
      <c r="M97" s="443"/>
      <c r="N97" s="444"/>
      <c r="O97" s="311"/>
    </row>
    <row r="98" spans="1:15" x14ac:dyDescent="0.25">
      <c r="A98" s="278" t="s">
        <v>249</v>
      </c>
      <c r="B98" s="288" t="s">
        <v>874</v>
      </c>
      <c r="C98" s="289">
        <f>SUM(C99,C105,C110,C117,C127,C133,C139,C145)</f>
        <v>574</v>
      </c>
      <c r="D98" s="290">
        <f>SUM(D99,D105,D110,D117,D127,D133,D139,D145)</f>
        <v>1066</v>
      </c>
      <c r="E98" s="290">
        <f t="shared" ref="E98:N98" si="25">SUM(E99,E105,E110,E117,E127,E133,E139,E145)</f>
        <v>0</v>
      </c>
      <c r="F98" s="291">
        <f t="shared" si="25"/>
        <v>0</v>
      </c>
      <c r="G98" s="292">
        <f t="shared" si="25"/>
        <v>1260</v>
      </c>
      <c r="H98" s="290">
        <f t="shared" si="25"/>
        <v>1019</v>
      </c>
      <c r="I98" s="290">
        <f t="shared" si="25"/>
        <v>0</v>
      </c>
      <c r="J98" s="293">
        <f t="shared" si="25"/>
        <v>1103</v>
      </c>
      <c r="K98" s="289">
        <f t="shared" si="25"/>
        <v>297</v>
      </c>
      <c r="L98" s="290">
        <f t="shared" si="25"/>
        <v>92</v>
      </c>
      <c r="M98" s="290">
        <f t="shared" si="25"/>
        <v>0</v>
      </c>
      <c r="N98" s="291">
        <f t="shared" si="25"/>
        <v>1103</v>
      </c>
      <c r="O98" s="271"/>
    </row>
    <row r="99" spans="1:15" x14ac:dyDescent="0.25">
      <c r="A99" s="290" t="s">
        <v>171</v>
      </c>
      <c r="B99" s="294" t="s">
        <v>407</v>
      </c>
      <c r="C99" s="289">
        <f>SUM(C100:C104)</f>
        <v>70</v>
      </c>
      <c r="D99" s="290">
        <f t="shared" ref="D99:N114" si="26">SUM(D100:D104)</f>
        <v>130</v>
      </c>
      <c r="E99" s="295">
        <v>0</v>
      </c>
      <c r="F99" s="296">
        <f t="shared" si="26"/>
        <v>0</v>
      </c>
      <c r="G99" s="292">
        <f t="shared" si="26"/>
        <v>177</v>
      </c>
      <c r="H99" s="290">
        <f t="shared" si="26"/>
        <v>155</v>
      </c>
      <c r="I99" s="295">
        <v>0</v>
      </c>
      <c r="J99" s="293">
        <f t="shared" si="26"/>
        <v>145</v>
      </c>
      <c r="K99" s="289">
        <f t="shared" si="26"/>
        <v>40</v>
      </c>
      <c r="L99" s="290">
        <f t="shared" si="26"/>
        <v>6</v>
      </c>
      <c r="M99" s="290">
        <f t="shared" si="26"/>
        <v>0</v>
      </c>
      <c r="N99" s="291">
        <f t="shared" si="26"/>
        <v>145</v>
      </c>
      <c r="O99" s="271"/>
    </row>
    <row r="100" spans="1:15" x14ac:dyDescent="0.25">
      <c r="A100" s="295" t="s">
        <v>878</v>
      </c>
      <c r="B100" s="297" t="s">
        <v>661</v>
      </c>
      <c r="C100" s="298">
        <v>14</v>
      </c>
      <c r="D100" s="295">
        <v>26</v>
      </c>
      <c r="E100" s="295">
        <v>0</v>
      </c>
      <c r="F100" s="296">
        <f t="shared" si="26"/>
        <v>0</v>
      </c>
      <c r="G100" s="299">
        <v>67</v>
      </c>
      <c r="H100" s="295">
        <v>60</v>
      </c>
      <c r="I100" s="295">
        <v>0</v>
      </c>
      <c r="J100" s="300">
        <v>48</v>
      </c>
      <c r="K100" s="298">
        <v>16</v>
      </c>
      <c r="L100" s="295">
        <v>2</v>
      </c>
      <c r="M100" s="295" t="s">
        <v>295</v>
      </c>
      <c r="N100" s="296">
        <v>48</v>
      </c>
      <c r="O100" s="271"/>
    </row>
    <row r="101" spans="1:15" x14ac:dyDescent="0.25">
      <c r="A101" s="295" t="s">
        <v>879</v>
      </c>
      <c r="B101" s="297" t="s">
        <v>419</v>
      </c>
      <c r="C101" s="298">
        <v>14</v>
      </c>
      <c r="D101" s="295">
        <v>26</v>
      </c>
      <c r="E101" s="295">
        <v>0</v>
      </c>
      <c r="F101" s="296">
        <f t="shared" si="26"/>
        <v>0</v>
      </c>
      <c r="G101" s="299">
        <v>30</v>
      </c>
      <c r="H101" s="295">
        <v>27</v>
      </c>
      <c r="I101" s="295">
        <v>0</v>
      </c>
      <c r="J101" s="300">
        <v>28</v>
      </c>
      <c r="K101" s="298">
        <v>9</v>
      </c>
      <c r="L101" s="295">
        <v>1</v>
      </c>
      <c r="M101" s="295" t="s">
        <v>295</v>
      </c>
      <c r="N101" s="296">
        <v>28</v>
      </c>
      <c r="O101" s="271"/>
    </row>
    <row r="102" spans="1:15" x14ac:dyDescent="0.25">
      <c r="A102" s="295" t="s">
        <v>880</v>
      </c>
      <c r="B102" s="297" t="s">
        <v>411</v>
      </c>
      <c r="C102" s="298">
        <v>14</v>
      </c>
      <c r="D102" s="295">
        <v>26</v>
      </c>
      <c r="E102" s="295">
        <v>0</v>
      </c>
      <c r="F102" s="296">
        <f t="shared" si="26"/>
        <v>0</v>
      </c>
      <c r="G102" s="299">
        <v>39</v>
      </c>
      <c r="H102" s="295">
        <v>35</v>
      </c>
      <c r="I102" s="295">
        <v>0</v>
      </c>
      <c r="J102" s="300">
        <v>30</v>
      </c>
      <c r="K102" s="298">
        <v>9</v>
      </c>
      <c r="L102" s="295">
        <v>1</v>
      </c>
      <c r="M102" s="295" t="s">
        <v>295</v>
      </c>
      <c r="N102" s="296">
        <v>30</v>
      </c>
      <c r="O102" s="271"/>
    </row>
    <row r="103" spans="1:15" x14ac:dyDescent="0.25">
      <c r="A103" s="295" t="s">
        <v>881</v>
      </c>
      <c r="B103" s="297" t="s">
        <v>425</v>
      </c>
      <c r="C103" s="298">
        <v>14</v>
      </c>
      <c r="D103" s="295">
        <v>26</v>
      </c>
      <c r="E103" s="295">
        <v>0</v>
      </c>
      <c r="F103" s="296">
        <f t="shared" si="26"/>
        <v>0</v>
      </c>
      <c r="G103" s="299">
        <v>21</v>
      </c>
      <c r="H103" s="295">
        <v>17</v>
      </c>
      <c r="I103" s="295">
        <v>0</v>
      </c>
      <c r="J103" s="300">
        <v>20</v>
      </c>
      <c r="K103" s="298">
        <v>3</v>
      </c>
      <c r="L103" s="295">
        <v>0</v>
      </c>
      <c r="M103" s="295" t="s">
        <v>295</v>
      </c>
      <c r="N103" s="296">
        <v>20</v>
      </c>
      <c r="O103" s="271"/>
    </row>
    <row r="104" spans="1:15" x14ac:dyDescent="0.25">
      <c r="A104" s="295" t="s">
        <v>882</v>
      </c>
      <c r="B104" s="297" t="s">
        <v>423</v>
      </c>
      <c r="C104" s="298">
        <v>14</v>
      </c>
      <c r="D104" s="295">
        <v>26</v>
      </c>
      <c r="E104" s="295">
        <v>0</v>
      </c>
      <c r="F104" s="296">
        <f t="shared" si="26"/>
        <v>0</v>
      </c>
      <c r="G104" s="299">
        <v>20</v>
      </c>
      <c r="H104" s="295">
        <v>16</v>
      </c>
      <c r="I104" s="295">
        <v>0</v>
      </c>
      <c r="J104" s="300">
        <v>19</v>
      </c>
      <c r="K104" s="298">
        <v>3</v>
      </c>
      <c r="L104" s="295">
        <v>2</v>
      </c>
      <c r="M104" s="295" t="s">
        <v>295</v>
      </c>
      <c r="N104" s="296">
        <v>19</v>
      </c>
      <c r="O104" s="271"/>
    </row>
    <row r="105" spans="1:15" x14ac:dyDescent="0.25">
      <c r="A105" s="290" t="s">
        <v>172</v>
      </c>
      <c r="B105" s="294" t="s">
        <v>443</v>
      </c>
      <c r="C105" s="298">
        <f>SUM(C106:C109)</f>
        <v>56</v>
      </c>
      <c r="D105" s="295">
        <f t="shared" ref="D105:N105" si="27">SUM(D106:D109)</f>
        <v>104</v>
      </c>
      <c r="E105" s="295">
        <v>0</v>
      </c>
      <c r="F105" s="296">
        <f t="shared" si="26"/>
        <v>0</v>
      </c>
      <c r="G105" s="299">
        <f t="shared" si="27"/>
        <v>127</v>
      </c>
      <c r="H105" s="295">
        <f t="shared" si="27"/>
        <v>100</v>
      </c>
      <c r="I105" s="295">
        <v>0</v>
      </c>
      <c r="J105" s="300">
        <f t="shared" si="27"/>
        <v>113</v>
      </c>
      <c r="K105" s="298">
        <f t="shared" si="27"/>
        <v>32</v>
      </c>
      <c r="L105" s="295">
        <f t="shared" si="27"/>
        <v>5</v>
      </c>
      <c r="M105" s="295">
        <f t="shared" si="27"/>
        <v>0</v>
      </c>
      <c r="N105" s="296">
        <f t="shared" si="27"/>
        <v>113</v>
      </c>
      <c r="O105" s="271"/>
    </row>
    <row r="106" spans="1:15" x14ac:dyDescent="0.25">
      <c r="A106" s="295">
        <v>1</v>
      </c>
      <c r="B106" s="297" t="s">
        <v>662</v>
      </c>
      <c r="C106" s="298">
        <v>14</v>
      </c>
      <c r="D106" s="295">
        <v>26</v>
      </c>
      <c r="E106" s="295">
        <v>0</v>
      </c>
      <c r="F106" s="296">
        <f t="shared" si="26"/>
        <v>0</v>
      </c>
      <c r="G106" s="299">
        <v>42</v>
      </c>
      <c r="H106" s="295">
        <v>33</v>
      </c>
      <c r="I106" s="295">
        <v>0</v>
      </c>
      <c r="J106" s="300">
        <v>38</v>
      </c>
      <c r="K106" s="298">
        <v>13</v>
      </c>
      <c r="L106" s="295">
        <v>2</v>
      </c>
      <c r="M106" s="295" t="s">
        <v>295</v>
      </c>
      <c r="N106" s="296">
        <v>38</v>
      </c>
      <c r="O106" s="271"/>
    </row>
    <row r="107" spans="1:15" x14ac:dyDescent="0.25">
      <c r="A107" s="295">
        <v>2</v>
      </c>
      <c r="B107" s="297" t="s">
        <v>447</v>
      </c>
      <c r="C107" s="298">
        <v>14</v>
      </c>
      <c r="D107" s="295">
        <v>26</v>
      </c>
      <c r="E107" s="295">
        <v>0</v>
      </c>
      <c r="F107" s="296">
        <f t="shared" si="26"/>
        <v>0</v>
      </c>
      <c r="G107" s="299">
        <v>20</v>
      </c>
      <c r="H107" s="295">
        <v>16</v>
      </c>
      <c r="I107" s="295">
        <v>0</v>
      </c>
      <c r="J107" s="300">
        <v>21</v>
      </c>
      <c r="K107" s="298">
        <v>6</v>
      </c>
      <c r="L107" s="295">
        <v>1</v>
      </c>
      <c r="M107" s="295" t="s">
        <v>295</v>
      </c>
      <c r="N107" s="296">
        <v>21</v>
      </c>
      <c r="O107" s="271"/>
    </row>
    <row r="108" spans="1:15" x14ac:dyDescent="0.25">
      <c r="A108" s="295">
        <v>3</v>
      </c>
      <c r="B108" s="297" t="s">
        <v>459</v>
      </c>
      <c r="C108" s="298">
        <v>14</v>
      </c>
      <c r="D108" s="295">
        <v>26</v>
      </c>
      <c r="E108" s="295">
        <v>0</v>
      </c>
      <c r="F108" s="296">
        <f t="shared" si="26"/>
        <v>0</v>
      </c>
      <c r="G108" s="299">
        <v>33</v>
      </c>
      <c r="H108" s="295">
        <v>22</v>
      </c>
      <c r="I108" s="295">
        <v>0</v>
      </c>
      <c r="J108" s="300">
        <v>28</v>
      </c>
      <c r="K108" s="298">
        <v>5</v>
      </c>
      <c r="L108" s="295">
        <v>0</v>
      </c>
      <c r="M108" s="295" t="s">
        <v>295</v>
      </c>
      <c r="N108" s="296">
        <v>28</v>
      </c>
      <c r="O108" s="271"/>
    </row>
    <row r="109" spans="1:15" x14ac:dyDescent="0.25">
      <c r="A109" s="295">
        <v>4</v>
      </c>
      <c r="B109" s="297" t="s">
        <v>453</v>
      </c>
      <c r="C109" s="298">
        <v>14</v>
      </c>
      <c r="D109" s="295">
        <v>26</v>
      </c>
      <c r="E109" s="295">
        <v>0</v>
      </c>
      <c r="F109" s="296">
        <f t="shared" si="26"/>
        <v>0</v>
      </c>
      <c r="G109" s="299">
        <v>32</v>
      </c>
      <c r="H109" s="295">
        <v>29</v>
      </c>
      <c r="I109" s="295">
        <v>0</v>
      </c>
      <c r="J109" s="300">
        <v>26</v>
      </c>
      <c r="K109" s="298">
        <v>8</v>
      </c>
      <c r="L109" s="295">
        <v>2</v>
      </c>
      <c r="M109" s="295" t="s">
        <v>295</v>
      </c>
      <c r="N109" s="296">
        <v>26</v>
      </c>
      <c r="O109" s="271"/>
    </row>
    <row r="110" spans="1:15" x14ac:dyDescent="0.25">
      <c r="A110" s="290" t="s">
        <v>173</v>
      </c>
      <c r="B110" s="294" t="s">
        <v>469</v>
      </c>
      <c r="C110" s="298">
        <f>SUM(C111:C116)</f>
        <v>84</v>
      </c>
      <c r="D110" s="295">
        <f t="shared" ref="D110:N110" si="28">SUM(D111:D116)</f>
        <v>156</v>
      </c>
      <c r="E110" s="295">
        <v>0</v>
      </c>
      <c r="F110" s="296">
        <f t="shared" si="26"/>
        <v>0</v>
      </c>
      <c r="G110" s="299">
        <f t="shared" si="28"/>
        <v>184</v>
      </c>
      <c r="H110" s="295">
        <f t="shared" si="28"/>
        <v>149</v>
      </c>
      <c r="I110" s="295">
        <v>0</v>
      </c>
      <c r="J110" s="300">
        <f t="shared" si="28"/>
        <v>178</v>
      </c>
      <c r="K110" s="298">
        <f t="shared" si="28"/>
        <v>38</v>
      </c>
      <c r="L110" s="295">
        <f t="shared" si="28"/>
        <v>14</v>
      </c>
      <c r="M110" s="295">
        <f t="shared" si="28"/>
        <v>0</v>
      </c>
      <c r="N110" s="296">
        <f t="shared" si="28"/>
        <v>178</v>
      </c>
      <c r="O110" s="271"/>
    </row>
    <row r="111" spans="1:15" x14ac:dyDescent="0.25">
      <c r="A111" s="295">
        <v>1.1000000000000001</v>
      </c>
      <c r="B111" s="297" t="s">
        <v>663</v>
      </c>
      <c r="C111" s="298">
        <v>14</v>
      </c>
      <c r="D111" s="295">
        <v>26</v>
      </c>
      <c r="E111" s="295">
        <v>0</v>
      </c>
      <c r="F111" s="296">
        <f t="shared" si="26"/>
        <v>0</v>
      </c>
      <c r="G111" s="299">
        <v>31</v>
      </c>
      <c r="H111" s="295">
        <v>25</v>
      </c>
      <c r="I111" s="295">
        <v>0</v>
      </c>
      <c r="J111" s="300">
        <v>26</v>
      </c>
      <c r="K111" s="298">
        <v>9</v>
      </c>
      <c r="L111" s="295">
        <v>3</v>
      </c>
      <c r="M111" s="295" t="s">
        <v>295</v>
      </c>
      <c r="N111" s="296">
        <v>26</v>
      </c>
      <c r="O111" s="271"/>
    </row>
    <row r="112" spans="1:15" x14ac:dyDescent="0.25">
      <c r="A112" s="295">
        <v>1.2</v>
      </c>
      <c r="B112" s="297" t="s">
        <v>664</v>
      </c>
      <c r="C112" s="298">
        <v>14</v>
      </c>
      <c r="D112" s="295">
        <v>26</v>
      </c>
      <c r="E112" s="295">
        <v>0</v>
      </c>
      <c r="F112" s="296">
        <f t="shared" si="26"/>
        <v>0</v>
      </c>
      <c r="G112" s="299">
        <v>31</v>
      </c>
      <c r="H112" s="295">
        <v>23</v>
      </c>
      <c r="I112" s="295">
        <v>0</v>
      </c>
      <c r="J112" s="300">
        <v>30</v>
      </c>
      <c r="K112" s="298">
        <v>7</v>
      </c>
      <c r="L112" s="295">
        <v>3</v>
      </c>
      <c r="M112" s="295" t="s">
        <v>295</v>
      </c>
      <c r="N112" s="296">
        <v>30</v>
      </c>
      <c r="O112" s="271"/>
    </row>
    <row r="113" spans="1:15" x14ac:dyDescent="0.25">
      <c r="A113" s="295">
        <v>1.3</v>
      </c>
      <c r="B113" s="297" t="s">
        <v>502</v>
      </c>
      <c r="C113" s="298">
        <v>14</v>
      </c>
      <c r="D113" s="295">
        <v>26</v>
      </c>
      <c r="E113" s="295">
        <v>0</v>
      </c>
      <c r="F113" s="296">
        <f t="shared" si="26"/>
        <v>0</v>
      </c>
      <c r="G113" s="299">
        <v>29</v>
      </c>
      <c r="H113" s="295">
        <v>26</v>
      </c>
      <c r="I113" s="295">
        <v>0</v>
      </c>
      <c r="J113" s="300">
        <v>26</v>
      </c>
      <c r="K113" s="298">
        <v>4</v>
      </c>
      <c r="L113" s="295">
        <v>3</v>
      </c>
      <c r="M113" s="295" t="s">
        <v>295</v>
      </c>
      <c r="N113" s="296">
        <v>26</v>
      </c>
      <c r="O113" s="271"/>
    </row>
    <row r="114" spans="1:15" x14ac:dyDescent="0.25">
      <c r="A114" s="295">
        <v>1.4</v>
      </c>
      <c r="B114" s="297" t="s">
        <v>497</v>
      </c>
      <c r="C114" s="298">
        <v>14</v>
      </c>
      <c r="D114" s="295">
        <v>26</v>
      </c>
      <c r="E114" s="295">
        <v>0</v>
      </c>
      <c r="F114" s="296">
        <f t="shared" si="26"/>
        <v>0</v>
      </c>
      <c r="G114" s="299">
        <v>32</v>
      </c>
      <c r="H114" s="295">
        <v>23</v>
      </c>
      <c r="I114" s="295">
        <v>0</v>
      </c>
      <c r="J114" s="300">
        <v>34</v>
      </c>
      <c r="K114" s="298">
        <v>8</v>
      </c>
      <c r="L114" s="295">
        <v>1</v>
      </c>
      <c r="M114" s="295" t="s">
        <v>295</v>
      </c>
      <c r="N114" s="296">
        <v>34</v>
      </c>
      <c r="O114" s="271"/>
    </row>
    <row r="115" spans="1:15" x14ac:dyDescent="0.25">
      <c r="A115" s="295">
        <v>1.5</v>
      </c>
      <c r="B115" s="297" t="s">
        <v>665</v>
      </c>
      <c r="C115" s="298">
        <v>14</v>
      </c>
      <c r="D115" s="295">
        <v>26</v>
      </c>
      <c r="E115" s="295">
        <v>0</v>
      </c>
      <c r="F115" s="296">
        <f t="shared" ref="F115:F144" si="29">SUM(F116:F120)</f>
        <v>0</v>
      </c>
      <c r="G115" s="299">
        <v>41</v>
      </c>
      <c r="H115" s="295">
        <v>34</v>
      </c>
      <c r="I115" s="295">
        <v>0</v>
      </c>
      <c r="J115" s="300">
        <v>39</v>
      </c>
      <c r="K115" s="298">
        <v>7</v>
      </c>
      <c r="L115" s="295">
        <v>3</v>
      </c>
      <c r="M115" s="295" t="s">
        <v>295</v>
      </c>
      <c r="N115" s="296">
        <v>39</v>
      </c>
      <c r="O115" s="271"/>
    </row>
    <row r="116" spans="1:15" x14ac:dyDescent="0.25">
      <c r="A116" s="295">
        <v>1.6</v>
      </c>
      <c r="B116" s="297" t="s">
        <v>504</v>
      </c>
      <c r="C116" s="298">
        <v>14</v>
      </c>
      <c r="D116" s="295">
        <v>26</v>
      </c>
      <c r="E116" s="295">
        <v>0</v>
      </c>
      <c r="F116" s="296">
        <f t="shared" si="29"/>
        <v>0</v>
      </c>
      <c r="G116" s="299">
        <v>20</v>
      </c>
      <c r="H116" s="295">
        <v>18</v>
      </c>
      <c r="I116" s="295">
        <v>0</v>
      </c>
      <c r="J116" s="300">
        <v>23</v>
      </c>
      <c r="K116" s="298">
        <v>3</v>
      </c>
      <c r="L116" s="295">
        <v>1</v>
      </c>
      <c r="M116" s="295" t="s">
        <v>295</v>
      </c>
      <c r="N116" s="296">
        <v>23</v>
      </c>
      <c r="O116" s="271"/>
    </row>
    <row r="117" spans="1:15" x14ac:dyDescent="0.25">
      <c r="A117" s="290" t="s">
        <v>182</v>
      </c>
      <c r="B117" s="294" t="s">
        <v>506</v>
      </c>
      <c r="C117" s="298">
        <f>SUM(C118:C126)</f>
        <v>98</v>
      </c>
      <c r="D117" s="295">
        <f t="shared" ref="D117:N117" si="30">SUM(D118:D126)</f>
        <v>182</v>
      </c>
      <c r="E117" s="295">
        <v>0</v>
      </c>
      <c r="F117" s="296">
        <f t="shared" si="29"/>
        <v>0</v>
      </c>
      <c r="G117" s="299">
        <f t="shared" si="30"/>
        <v>209</v>
      </c>
      <c r="H117" s="295">
        <f t="shared" si="30"/>
        <v>157</v>
      </c>
      <c r="I117" s="295">
        <v>0</v>
      </c>
      <c r="J117" s="300">
        <f t="shared" si="30"/>
        <v>181</v>
      </c>
      <c r="K117" s="298">
        <f t="shared" si="30"/>
        <v>44</v>
      </c>
      <c r="L117" s="295">
        <f t="shared" si="30"/>
        <v>14</v>
      </c>
      <c r="M117" s="295">
        <f t="shared" si="30"/>
        <v>0</v>
      </c>
      <c r="N117" s="296">
        <f t="shared" si="30"/>
        <v>181</v>
      </c>
      <c r="O117" s="271"/>
    </row>
    <row r="118" spans="1:15" x14ac:dyDescent="0.25">
      <c r="A118" s="290">
        <v>1</v>
      </c>
      <c r="B118" s="294" t="s">
        <v>666</v>
      </c>
      <c r="C118" s="298"/>
      <c r="D118" s="295"/>
      <c r="E118" s="295">
        <v>0</v>
      </c>
      <c r="F118" s="296">
        <f t="shared" si="29"/>
        <v>0</v>
      </c>
      <c r="G118" s="299"/>
      <c r="H118" s="295"/>
      <c r="I118" s="295">
        <v>0</v>
      </c>
      <c r="J118" s="293"/>
      <c r="K118" s="298"/>
      <c r="L118" s="295"/>
      <c r="M118" s="295"/>
      <c r="N118" s="296"/>
      <c r="O118" s="271"/>
    </row>
    <row r="119" spans="1:15" x14ac:dyDescent="0.25">
      <c r="A119" s="295">
        <v>1.1000000000000001</v>
      </c>
      <c r="B119" s="297" t="s">
        <v>667</v>
      </c>
      <c r="C119" s="298">
        <v>14</v>
      </c>
      <c r="D119" s="295">
        <v>26</v>
      </c>
      <c r="E119" s="295">
        <v>0</v>
      </c>
      <c r="F119" s="296">
        <f t="shared" si="29"/>
        <v>0</v>
      </c>
      <c r="G119" s="299">
        <v>30</v>
      </c>
      <c r="H119" s="295">
        <v>26</v>
      </c>
      <c r="I119" s="295">
        <v>0</v>
      </c>
      <c r="J119" s="300">
        <v>26</v>
      </c>
      <c r="K119" s="298">
        <v>10</v>
      </c>
      <c r="L119" s="295">
        <v>2</v>
      </c>
      <c r="M119" s="295" t="s">
        <v>295</v>
      </c>
      <c r="N119" s="296">
        <v>26</v>
      </c>
      <c r="O119" s="271"/>
    </row>
    <row r="120" spans="1:15" x14ac:dyDescent="0.25">
      <c r="A120" s="295">
        <v>1.2</v>
      </c>
      <c r="B120" s="297" t="s">
        <v>540</v>
      </c>
      <c r="C120" s="298">
        <v>14</v>
      </c>
      <c r="D120" s="295">
        <v>26</v>
      </c>
      <c r="E120" s="295">
        <v>0</v>
      </c>
      <c r="F120" s="296">
        <f t="shared" si="29"/>
        <v>0</v>
      </c>
      <c r="G120" s="299">
        <v>22</v>
      </c>
      <c r="H120" s="295">
        <v>20</v>
      </c>
      <c r="I120" s="295">
        <v>0</v>
      </c>
      <c r="J120" s="300">
        <v>19</v>
      </c>
      <c r="K120" s="298">
        <v>8</v>
      </c>
      <c r="L120" s="295">
        <v>2</v>
      </c>
      <c r="M120" s="295" t="s">
        <v>295</v>
      </c>
      <c r="N120" s="296">
        <v>19</v>
      </c>
      <c r="O120" s="271"/>
    </row>
    <row r="121" spans="1:15" x14ac:dyDescent="0.25">
      <c r="A121" s="295">
        <v>1.3</v>
      </c>
      <c r="B121" s="297" t="s">
        <v>534</v>
      </c>
      <c r="C121" s="298">
        <v>14</v>
      </c>
      <c r="D121" s="295">
        <v>26</v>
      </c>
      <c r="E121" s="295">
        <v>0</v>
      </c>
      <c r="F121" s="296">
        <f t="shared" si="29"/>
        <v>0</v>
      </c>
      <c r="G121" s="299">
        <v>31</v>
      </c>
      <c r="H121" s="295">
        <v>24</v>
      </c>
      <c r="I121" s="295">
        <v>0</v>
      </c>
      <c r="J121" s="300">
        <v>25</v>
      </c>
      <c r="K121" s="298">
        <v>6</v>
      </c>
      <c r="L121" s="295">
        <v>1</v>
      </c>
      <c r="M121" s="295" t="s">
        <v>295</v>
      </c>
      <c r="N121" s="296">
        <v>25</v>
      </c>
      <c r="O121" s="271"/>
    </row>
    <row r="122" spans="1:15" x14ac:dyDescent="0.25">
      <c r="A122" s="295">
        <v>1.4</v>
      </c>
      <c r="B122" s="297" t="s">
        <v>544</v>
      </c>
      <c r="C122" s="298">
        <v>14</v>
      </c>
      <c r="D122" s="295">
        <v>26</v>
      </c>
      <c r="E122" s="295">
        <v>0</v>
      </c>
      <c r="F122" s="296">
        <f t="shared" si="29"/>
        <v>0</v>
      </c>
      <c r="G122" s="299">
        <v>31</v>
      </c>
      <c r="H122" s="295">
        <v>20</v>
      </c>
      <c r="I122" s="295">
        <v>0</v>
      </c>
      <c r="J122" s="300">
        <v>30</v>
      </c>
      <c r="K122" s="298">
        <v>7</v>
      </c>
      <c r="L122" s="295">
        <v>0</v>
      </c>
      <c r="M122" s="295" t="s">
        <v>295</v>
      </c>
      <c r="N122" s="296">
        <v>30</v>
      </c>
      <c r="O122" s="271"/>
    </row>
    <row r="123" spans="1:15" x14ac:dyDescent="0.25">
      <c r="A123" s="295">
        <v>1.5</v>
      </c>
      <c r="B123" s="297" t="s">
        <v>668</v>
      </c>
      <c r="C123" s="298">
        <v>14</v>
      </c>
      <c r="D123" s="295">
        <v>26</v>
      </c>
      <c r="E123" s="295">
        <v>0</v>
      </c>
      <c r="F123" s="296">
        <f t="shared" si="29"/>
        <v>0</v>
      </c>
      <c r="G123" s="299">
        <v>30</v>
      </c>
      <c r="H123" s="295">
        <v>22</v>
      </c>
      <c r="I123" s="295">
        <v>0</v>
      </c>
      <c r="J123" s="300">
        <v>24</v>
      </c>
      <c r="K123" s="298">
        <v>4</v>
      </c>
      <c r="L123" s="295">
        <v>2</v>
      </c>
      <c r="M123" s="295" t="s">
        <v>295</v>
      </c>
      <c r="N123" s="296">
        <v>24</v>
      </c>
      <c r="O123" s="271"/>
    </row>
    <row r="124" spans="1:15" x14ac:dyDescent="0.25">
      <c r="A124" s="290">
        <v>2</v>
      </c>
      <c r="B124" s="288" t="s">
        <v>257</v>
      </c>
      <c r="C124" s="298"/>
      <c r="D124" s="295"/>
      <c r="E124" s="295">
        <v>0</v>
      </c>
      <c r="F124" s="296">
        <f t="shared" si="29"/>
        <v>0</v>
      </c>
      <c r="G124" s="299"/>
      <c r="H124" s="295"/>
      <c r="I124" s="295">
        <v>0</v>
      </c>
      <c r="J124" s="300"/>
      <c r="K124" s="298"/>
      <c r="L124" s="295"/>
      <c r="M124" s="295"/>
      <c r="N124" s="296"/>
      <c r="O124" s="271"/>
    </row>
    <row r="125" spans="1:15" x14ac:dyDescent="0.25">
      <c r="A125" s="295">
        <v>2.1</v>
      </c>
      <c r="B125" s="297" t="s">
        <v>510</v>
      </c>
      <c r="C125" s="298">
        <v>14</v>
      </c>
      <c r="D125" s="295">
        <v>26</v>
      </c>
      <c r="E125" s="295">
        <v>0</v>
      </c>
      <c r="F125" s="296">
        <f t="shared" si="29"/>
        <v>0</v>
      </c>
      <c r="G125" s="299">
        <v>34</v>
      </c>
      <c r="H125" s="295">
        <v>23</v>
      </c>
      <c r="I125" s="295">
        <v>0</v>
      </c>
      <c r="J125" s="300">
        <v>29</v>
      </c>
      <c r="K125" s="298">
        <v>4</v>
      </c>
      <c r="L125" s="295">
        <v>3</v>
      </c>
      <c r="M125" s="295" t="s">
        <v>295</v>
      </c>
      <c r="N125" s="296">
        <v>29</v>
      </c>
      <c r="O125" s="271"/>
    </row>
    <row r="126" spans="1:15" x14ac:dyDescent="0.25">
      <c r="A126" s="295">
        <v>2.2000000000000002</v>
      </c>
      <c r="B126" s="297" t="s">
        <v>520</v>
      </c>
      <c r="C126" s="298">
        <v>14</v>
      </c>
      <c r="D126" s="295">
        <v>26</v>
      </c>
      <c r="E126" s="295">
        <v>0</v>
      </c>
      <c r="F126" s="296">
        <f t="shared" si="29"/>
        <v>0</v>
      </c>
      <c r="G126" s="299">
        <v>31</v>
      </c>
      <c r="H126" s="295">
        <v>22</v>
      </c>
      <c r="I126" s="295">
        <v>0</v>
      </c>
      <c r="J126" s="300">
        <v>28</v>
      </c>
      <c r="K126" s="298">
        <v>5</v>
      </c>
      <c r="L126" s="295">
        <v>4</v>
      </c>
      <c r="M126" s="295" t="s">
        <v>295</v>
      </c>
      <c r="N126" s="296">
        <v>28</v>
      </c>
      <c r="O126" s="271"/>
    </row>
    <row r="127" spans="1:15" x14ac:dyDescent="0.25">
      <c r="A127" s="290" t="s">
        <v>183</v>
      </c>
      <c r="B127" s="294" t="s">
        <v>548</v>
      </c>
      <c r="C127" s="298">
        <f>SUM(C128:C132)</f>
        <v>70</v>
      </c>
      <c r="D127" s="295">
        <f t="shared" ref="D127:N127" si="31">SUM(D128:D132)</f>
        <v>130</v>
      </c>
      <c r="E127" s="295">
        <v>0</v>
      </c>
      <c r="F127" s="296">
        <f t="shared" si="29"/>
        <v>0</v>
      </c>
      <c r="G127" s="299">
        <f t="shared" si="31"/>
        <v>146</v>
      </c>
      <c r="H127" s="295">
        <f t="shared" si="31"/>
        <v>128</v>
      </c>
      <c r="I127" s="295">
        <v>0</v>
      </c>
      <c r="J127" s="300">
        <f t="shared" si="31"/>
        <v>103</v>
      </c>
      <c r="K127" s="298">
        <f t="shared" si="31"/>
        <v>37</v>
      </c>
      <c r="L127" s="295">
        <f t="shared" si="31"/>
        <v>16</v>
      </c>
      <c r="M127" s="295">
        <f t="shared" si="31"/>
        <v>0</v>
      </c>
      <c r="N127" s="296">
        <f t="shared" si="31"/>
        <v>103</v>
      </c>
      <c r="O127" s="271"/>
    </row>
    <row r="128" spans="1:15" x14ac:dyDescent="0.25">
      <c r="A128" s="295">
        <v>1</v>
      </c>
      <c r="B128" s="297" t="s">
        <v>669</v>
      </c>
      <c r="C128" s="298">
        <v>14</v>
      </c>
      <c r="D128" s="295">
        <v>26</v>
      </c>
      <c r="E128" s="295">
        <v>0</v>
      </c>
      <c r="F128" s="296">
        <f t="shared" si="29"/>
        <v>0</v>
      </c>
      <c r="G128" s="299">
        <v>32</v>
      </c>
      <c r="H128" s="295">
        <v>31</v>
      </c>
      <c r="I128" s="295">
        <v>0</v>
      </c>
      <c r="J128" s="300">
        <v>21</v>
      </c>
      <c r="K128" s="298">
        <v>8</v>
      </c>
      <c r="L128" s="295">
        <v>7</v>
      </c>
      <c r="M128" s="295" t="s">
        <v>295</v>
      </c>
      <c r="N128" s="296">
        <v>21</v>
      </c>
      <c r="O128" s="271"/>
    </row>
    <row r="129" spans="1:15" x14ac:dyDescent="0.25">
      <c r="A129" s="295">
        <v>2</v>
      </c>
      <c r="B129" s="297" t="s">
        <v>571</v>
      </c>
      <c r="C129" s="298">
        <v>14</v>
      </c>
      <c r="D129" s="295">
        <v>26</v>
      </c>
      <c r="E129" s="295">
        <v>0</v>
      </c>
      <c r="F129" s="296">
        <f t="shared" si="29"/>
        <v>0</v>
      </c>
      <c r="G129" s="299">
        <v>31</v>
      </c>
      <c r="H129" s="295">
        <v>27</v>
      </c>
      <c r="I129" s="295">
        <v>0</v>
      </c>
      <c r="J129" s="300">
        <v>25</v>
      </c>
      <c r="K129" s="298">
        <v>7</v>
      </c>
      <c r="L129" s="295">
        <v>3</v>
      </c>
      <c r="M129" s="295" t="s">
        <v>295</v>
      </c>
      <c r="N129" s="296">
        <v>25</v>
      </c>
      <c r="O129" s="271"/>
    </row>
    <row r="130" spans="1:15" x14ac:dyDescent="0.25">
      <c r="A130" s="295">
        <v>3</v>
      </c>
      <c r="B130" s="297" t="s">
        <v>553</v>
      </c>
      <c r="C130" s="298">
        <v>14</v>
      </c>
      <c r="D130" s="295">
        <v>26</v>
      </c>
      <c r="E130" s="295">
        <v>0</v>
      </c>
      <c r="F130" s="296">
        <f t="shared" si="29"/>
        <v>0</v>
      </c>
      <c r="G130" s="299">
        <v>21</v>
      </c>
      <c r="H130" s="295">
        <v>19</v>
      </c>
      <c r="I130" s="295">
        <v>0</v>
      </c>
      <c r="J130" s="300">
        <v>12</v>
      </c>
      <c r="K130" s="298">
        <v>6</v>
      </c>
      <c r="L130" s="295">
        <v>3</v>
      </c>
      <c r="M130" s="295" t="s">
        <v>295</v>
      </c>
      <c r="N130" s="296">
        <v>12</v>
      </c>
      <c r="O130" s="271"/>
    </row>
    <row r="131" spans="1:15" x14ac:dyDescent="0.25">
      <c r="A131" s="295">
        <v>4</v>
      </c>
      <c r="B131" s="297" t="s">
        <v>555</v>
      </c>
      <c r="C131" s="298">
        <v>14</v>
      </c>
      <c r="D131" s="295">
        <v>26</v>
      </c>
      <c r="E131" s="295">
        <v>0</v>
      </c>
      <c r="F131" s="296">
        <f t="shared" si="29"/>
        <v>0</v>
      </c>
      <c r="G131" s="299">
        <v>31</v>
      </c>
      <c r="H131" s="295">
        <v>26</v>
      </c>
      <c r="I131" s="295">
        <v>0</v>
      </c>
      <c r="J131" s="300">
        <v>24</v>
      </c>
      <c r="K131" s="298">
        <v>7</v>
      </c>
      <c r="L131" s="295">
        <v>0</v>
      </c>
      <c r="M131" s="295" t="s">
        <v>295</v>
      </c>
      <c r="N131" s="296">
        <v>24</v>
      </c>
      <c r="O131" s="271"/>
    </row>
    <row r="132" spans="1:15" x14ac:dyDescent="0.25">
      <c r="A132" s="295">
        <v>5</v>
      </c>
      <c r="B132" s="297" t="s">
        <v>551</v>
      </c>
      <c r="C132" s="298">
        <v>14</v>
      </c>
      <c r="D132" s="295">
        <v>26</v>
      </c>
      <c r="E132" s="295">
        <v>0</v>
      </c>
      <c r="F132" s="296">
        <f t="shared" si="29"/>
        <v>0</v>
      </c>
      <c r="G132" s="299">
        <v>31</v>
      </c>
      <c r="H132" s="295">
        <v>25</v>
      </c>
      <c r="I132" s="295">
        <v>0</v>
      </c>
      <c r="J132" s="300">
        <v>21</v>
      </c>
      <c r="K132" s="298">
        <v>9</v>
      </c>
      <c r="L132" s="295">
        <v>3</v>
      </c>
      <c r="M132" s="295" t="s">
        <v>295</v>
      </c>
      <c r="N132" s="296">
        <v>21</v>
      </c>
      <c r="O132" s="271"/>
    </row>
    <row r="133" spans="1:15" x14ac:dyDescent="0.25">
      <c r="A133" s="290" t="s">
        <v>184</v>
      </c>
      <c r="B133" s="294" t="s">
        <v>577</v>
      </c>
      <c r="C133" s="298">
        <f>SUM(C134:C138)</f>
        <v>70</v>
      </c>
      <c r="D133" s="295">
        <f t="shared" ref="D133:N133" si="32">SUM(D134:D138)</f>
        <v>130</v>
      </c>
      <c r="E133" s="295">
        <v>0</v>
      </c>
      <c r="F133" s="296">
        <f t="shared" si="29"/>
        <v>0</v>
      </c>
      <c r="G133" s="299">
        <f t="shared" si="32"/>
        <v>147</v>
      </c>
      <c r="H133" s="295">
        <f t="shared" si="32"/>
        <v>115</v>
      </c>
      <c r="I133" s="295">
        <v>0</v>
      </c>
      <c r="J133" s="300">
        <f t="shared" si="32"/>
        <v>112</v>
      </c>
      <c r="K133" s="298">
        <f t="shared" si="32"/>
        <v>35</v>
      </c>
      <c r="L133" s="295">
        <f t="shared" si="32"/>
        <v>7</v>
      </c>
      <c r="M133" s="295">
        <f t="shared" si="32"/>
        <v>0</v>
      </c>
      <c r="N133" s="296">
        <f t="shared" si="32"/>
        <v>112</v>
      </c>
      <c r="O133" s="271"/>
    </row>
    <row r="134" spans="1:15" x14ac:dyDescent="0.25">
      <c r="A134" s="295">
        <v>1</v>
      </c>
      <c r="B134" s="297" t="s">
        <v>670</v>
      </c>
      <c r="C134" s="298">
        <v>14</v>
      </c>
      <c r="D134" s="295">
        <v>26</v>
      </c>
      <c r="E134" s="295">
        <v>0</v>
      </c>
      <c r="F134" s="296">
        <f t="shared" si="29"/>
        <v>0</v>
      </c>
      <c r="G134" s="299">
        <v>32</v>
      </c>
      <c r="H134" s="295">
        <v>28</v>
      </c>
      <c r="I134" s="295">
        <v>0</v>
      </c>
      <c r="J134" s="300">
        <v>19</v>
      </c>
      <c r="K134" s="298">
        <v>7</v>
      </c>
      <c r="L134" s="295">
        <v>0</v>
      </c>
      <c r="M134" s="295" t="s">
        <v>295</v>
      </c>
      <c r="N134" s="296">
        <v>19</v>
      </c>
      <c r="O134" s="271"/>
    </row>
    <row r="135" spans="1:15" x14ac:dyDescent="0.25">
      <c r="A135" s="295">
        <v>2</v>
      </c>
      <c r="B135" s="297" t="s">
        <v>671</v>
      </c>
      <c r="C135" s="298">
        <v>14</v>
      </c>
      <c r="D135" s="295">
        <v>26</v>
      </c>
      <c r="E135" s="295">
        <v>0</v>
      </c>
      <c r="F135" s="296">
        <f t="shared" si="29"/>
        <v>0</v>
      </c>
      <c r="G135" s="299">
        <v>31</v>
      </c>
      <c r="H135" s="295">
        <v>25</v>
      </c>
      <c r="I135" s="295">
        <v>0</v>
      </c>
      <c r="J135" s="300">
        <v>28</v>
      </c>
      <c r="K135" s="298">
        <v>9</v>
      </c>
      <c r="L135" s="295">
        <v>1</v>
      </c>
      <c r="M135" s="295" t="s">
        <v>295</v>
      </c>
      <c r="N135" s="296">
        <v>28</v>
      </c>
      <c r="O135" s="271"/>
    </row>
    <row r="136" spans="1:15" x14ac:dyDescent="0.25">
      <c r="A136" s="295">
        <v>3</v>
      </c>
      <c r="B136" s="297" t="s">
        <v>672</v>
      </c>
      <c r="C136" s="298">
        <v>14</v>
      </c>
      <c r="D136" s="295">
        <v>26</v>
      </c>
      <c r="E136" s="295">
        <v>0</v>
      </c>
      <c r="F136" s="296">
        <f t="shared" si="29"/>
        <v>0</v>
      </c>
      <c r="G136" s="299">
        <v>22</v>
      </c>
      <c r="H136" s="295">
        <v>19</v>
      </c>
      <c r="I136" s="295">
        <v>0</v>
      </c>
      <c r="J136" s="300">
        <v>13</v>
      </c>
      <c r="K136" s="298">
        <v>4</v>
      </c>
      <c r="L136" s="295">
        <v>2</v>
      </c>
      <c r="M136" s="295" t="s">
        <v>295</v>
      </c>
      <c r="N136" s="296">
        <v>13</v>
      </c>
      <c r="O136" s="271"/>
    </row>
    <row r="137" spans="1:15" x14ac:dyDescent="0.25">
      <c r="A137" s="295">
        <v>4</v>
      </c>
      <c r="B137" s="297" t="s">
        <v>673</v>
      </c>
      <c r="C137" s="298">
        <v>14</v>
      </c>
      <c r="D137" s="295">
        <v>26</v>
      </c>
      <c r="E137" s="295">
        <v>0</v>
      </c>
      <c r="F137" s="296">
        <f t="shared" si="29"/>
        <v>0</v>
      </c>
      <c r="G137" s="299">
        <v>30</v>
      </c>
      <c r="H137" s="295">
        <v>21</v>
      </c>
      <c r="I137" s="295">
        <v>0</v>
      </c>
      <c r="J137" s="300">
        <v>26</v>
      </c>
      <c r="K137" s="298">
        <v>6</v>
      </c>
      <c r="L137" s="295">
        <v>3</v>
      </c>
      <c r="M137" s="295" t="s">
        <v>295</v>
      </c>
      <c r="N137" s="296">
        <v>26</v>
      </c>
      <c r="O137" s="271"/>
    </row>
    <row r="138" spans="1:15" x14ac:dyDescent="0.25">
      <c r="A138" s="295">
        <v>5</v>
      </c>
      <c r="B138" s="297" t="s">
        <v>674</v>
      </c>
      <c r="C138" s="298">
        <v>14</v>
      </c>
      <c r="D138" s="295">
        <v>26</v>
      </c>
      <c r="E138" s="295">
        <v>0</v>
      </c>
      <c r="F138" s="296">
        <f t="shared" si="29"/>
        <v>0</v>
      </c>
      <c r="G138" s="299">
        <v>32</v>
      </c>
      <c r="H138" s="295">
        <v>22</v>
      </c>
      <c r="I138" s="295">
        <v>0</v>
      </c>
      <c r="J138" s="300">
        <v>26</v>
      </c>
      <c r="K138" s="298">
        <v>9</v>
      </c>
      <c r="L138" s="295">
        <v>1</v>
      </c>
      <c r="M138" s="295" t="s">
        <v>295</v>
      </c>
      <c r="N138" s="296">
        <v>26</v>
      </c>
      <c r="O138" s="271"/>
    </row>
    <row r="139" spans="1:15" x14ac:dyDescent="0.25">
      <c r="A139" s="290" t="s">
        <v>185</v>
      </c>
      <c r="B139" s="294" t="s">
        <v>606</v>
      </c>
      <c r="C139" s="298">
        <f>SUM(C140:C144)</f>
        <v>70</v>
      </c>
      <c r="D139" s="295">
        <f t="shared" ref="D139:N139" si="33">SUM(D140:D144)</f>
        <v>130</v>
      </c>
      <c r="E139" s="295">
        <v>0</v>
      </c>
      <c r="F139" s="296">
        <f t="shared" si="29"/>
        <v>0</v>
      </c>
      <c r="G139" s="299">
        <f t="shared" si="33"/>
        <v>141</v>
      </c>
      <c r="H139" s="295">
        <f t="shared" si="33"/>
        <v>112</v>
      </c>
      <c r="I139" s="295">
        <v>0</v>
      </c>
      <c r="J139" s="300">
        <f t="shared" si="33"/>
        <v>153</v>
      </c>
      <c r="K139" s="298">
        <f t="shared" si="33"/>
        <v>36</v>
      </c>
      <c r="L139" s="295">
        <f t="shared" si="33"/>
        <v>11</v>
      </c>
      <c r="M139" s="295">
        <f t="shared" si="33"/>
        <v>0</v>
      </c>
      <c r="N139" s="296">
        <f t="shared" si="33"/>
        <v>153</v>
      </c>
      <c r="O139" s="271"/>
    </row>
    <row r="140" spans="1:15" x14ac:dyDescent="0.25">
      <c r="A140" s="295">
        <v>1</v>
      </c>
      <c r="B140" s="297" t="s">
        <v>675</v>
      </c>
      <c r="C140" s="298">
        <v>14</v>
      </c>
      <c r="D140" s="295">
        <v>26</v>
      </c>
      <c r="E140" s="295">
        <v>0</v>
      </c>
      <c r="F140" s="296">
        <f t="shared" si="29"/>
        <v>0</v>
      </c>
      <c r="G140" s="299">
        <v>41</v>
      </c>
      <c r="H140" s="295">
        <v>33</v>
      </c>
      <c r="I140" s="295">
        <v>0</v>
      </c>
      <c r="J140" s="300">
        <v>42</v>
      </c>
      <c r="K140" s="298">
        <v>11</v>
      </c>
      <c r="L140" s="295">
        <v>6</v>
      </c>
      <c r="M140" s="295" t="s">
        <v>295</v>
      </c>
      <c r="N140" s="296">
        <v>42</v>
      </c>
      <c r="O140" s="271"/>
    </row>
    <row r="141" spans="1:15" x14ac:dyDescent="0.25">
      <c r="A141" s="295">
        <v>2</v>
      </c>
      <c r="B141" s="297" t="s">
        <v>676</v>
      </c>
      <c r="C141" s="298">
        <v>14</v>
      </c>
      <c r="D141" s="295">
        <v>26</v>
      </c>
      <c r="E141" s="295">
        <v>0</v>
      </c>
      <c r="F141" s="296">
        <f t="shared" si="29"/>
        <v>0</v>
      </c>
      <c r="G141" s="299">
        <v>30</v>
      </c>
      <c r="H141" s="295">
        <v>26</v>
      </c>
      <c r="I141" s="295">
        <v>0</v>
      </c>
      <c r="J141" s="300">
        <v>31</v>
      </c>
      <c r="K141" s="298">
        <v>8</v>
      </c>
      <c r="L141" s="295">
        <v>0</v>
      </c>
      <c r="M141" s="295" t="s">
        <v>295</v>
      </c>
      <c r="N141" s="296">
        <v>31</v>
      </c>
      <c r="O141" s="271"/>
    </row>
    <row r="142" spans="1:15" x14ac:dyDescent="0.25">
      <c r="A142" s="295">
        <v>3</v>
      </c>
      <c r="B142" s="297" t="s">
        <v>616</v>
      </c>
      <c r="C142" s="298">
        <v>14</v>
      </c>
      <c r="D142" s="295">
        <v>26</v>
      </c>
      <c r="E142" s="295">
        <v>0</v>
      </c>
      <c r="F142" s="296">
        <f t="shared" si="29"/>
        <v>0</v>
      </c>
      <c r="G142" s="299">
        <v>21</v>
      </c>
      <c r="H142" s="295">
        <v>16</v>
      </c>
      <c r="I142" s="295">
        <v>0</v>
      </c>
      <c r="J142" s="300">
        <v>24</v>
      </c>
      <c r="K142" s="298">
        <v>3</v>
      </c>
      <c r="L142" s="295">
        <v>1</v>
      </c>
      <c r="M142" s="295" t="s">
        <v>295</v>
      </c>
      <c r="N142" s="296">
        <v>24</v>
      </c>
      <c r="O142" s="271"/>
    </row>
    <row r="143" spans="1:15" x14ac:dyDescent="0.25">
      <c r="A143" s="295">
        <v>4</v>
      </c>
      <c r="B143" s="297" t="s">
        <v>614</v>
      </c>
      <c r="C143" s="298">
        <v>14</v>
      </c>
      <c r="D143" s="295">
        <v>26</v>
      </c>
      <c r="E143" s="295">
        <v>0</v>
      </c>
      <c r="F143" s="296">
        <f t="shared" si="29"/>
        <v>0</v>
      </c>
      <c r="G143" s="299">
        <v>19</v>
      </c>
      <c r="H143" s="295">
        <v>15</v>
      </c>
      <c r="I143" s="295">
        <v>0</v>
      </c>
      <c r="J143" s="300">
        <v>23</v>
      </c>
      <c r="K143" s="298">
        <v>8</v>
      </c>
      <c r="L143" s="295">
        <v>2</v>
      </c>
      <c r="M143" s="295" t="s">
        <v>295</v>
      </c>
      <c r="N143" s="296">
        <v>23</v>
      </c>
      <c r="O143" s="271"/>
    </row>
    <row r="144" spans="1:15" x14ac:dyDescent="0.25">
      <c r="A144" s="295">
        <v>5</v>
      </c>
      <c r="B144" s="297" t="s">
        <v>626</v>
      </c>
      <c r="C144" s="298">
        <v>14</v>
      </c>
      <c r="D144" s="295">
        <v>26</v>
      </c>
      <c r="E144" s="295">
        <v>0</v>
      </c>
      <c r="F144" s="296">
        <f t="shared" si="29"/>
        <v>0</v>
      </c>
      <c r="G144" s="299">
        <v>30</v>
      </c>
      <c r="H144" s="295">
        <v>22</v>
      </c>
      <c r="I144" s="295">
        <v>0</v>
      </c>
      <c r="J144" s="300">
        <v>33</v>
      </c>
      <c r="K144" s="298">
        <v>6</v>
      </c>
      <c r="L144" s="295">
        <v>2</v>
      </c>
      <c r="M144" s="295" t="s">
        <v>295</v>
      </c>
      <c r="N144" s="296">
        <v>33</v>
      </c>
      <c r="O144" s="271"/>
    </row>
    <row r="145" spans="1:15" x14ac:dyDescent="0.25">
      <c r="A145" s="290" t="s">
        <v>186</v>
      </c>
      <c r="B145" s="294" t="s">
        <v>636</v>
      </c>
      <c r="C145" s="298">
        <f>SUM(C146:C149)</f>
        <v>56</v>
      </c>
      <c r="D145" s="295">
        <f t="shared" ref="D145:N145" si="34">SUM(D146:D149)</f>
        <v>104</v>
      </c>
      <c r="E145" s="295">
        <v>0</v>
      </c>
      <c r="F145" s="296">
        <f>SUM(F146:F149)</f>
        <v>0</v>
      </c>
      <c r="G145" s="299">
        <f t="shared" si="34"/>
        <v>129</v>
      </c>
      <c r="H145" s="295">
        <f t="shared" si="34"/>
        <v>103</v>
      </c>
      <c r="I145" s="295">
        <v>0</v>
      </c>
      <c r="J145" s="300">
        <f t="shared" si="34"/>
        <v>118</v>
      </c>
      <c r="K145" s="298">
        <f t="shared" si="34"/>
        <v>35</v>
      </c>
      <c r="L145" s="295">
        <f t="shared" si="34"/>
        <v>19</v>
      </c>
      <c r="M145" s="295">
        <f t="shared" si="34"/>
        <v>0</v>
      </c>
      <c r="N145" s="296">
        <f t="shared" si="34"/>
        <v>118</v>
      </c>
      <c r="O145" s="271"/>
    </row>
    <row r="146" spans="1:15" x14ac:dyDescent="0.25">
      <c r="A146" s="295">
        <v>1</v>
      </c>
      <c r="B146" s="297" t="s">
        <v>677</v>
      </c>
      <c r="C146" s="298">
        <v>14</v>
      </c>
      <c r="D146" s="295">
        <v>26</v>
      </c>
      <c r="E146" s="295">
        <v>0</v>
      </c>
      <c r="F146" s="296">
        <f>SUM(F147:F150)</f>
        <v>0</v>
      </c>
      <c r="G146" s="299">
        <v>32</v>
      </c>
      <c r="H146" s="295">
        <v>26</v>
      </c>
      <c r="I146" s="295">
        <v>0</v>
      </c>
      <c r="J146" s="300">
        <v>29</v>
      </c>
      <c r="K146" s="298">
        <v>11</v>
      </c>
      <c r="L146" s="295">
        <v>7</v>
      </c>
      <c r="M146" s="295" t="s">
        <v>295</v>
      </c>
      <c r="N146" s="296">
        <v>29</v>
      </c>
      <c r="O146" s="271"/>
    </row>
    <row r="147" spans="1:15" x14ac:dyDescent="0.25">
      <c r="A147" s="295">
        <v>2</v>
      </c>
      <c r="B147" s="297" t="s">
        <v>658</v>
      </c>
      <c r="C147" s="298">
        <v>14</v>
      </c>
      <c r="D147" s="295">
        <v>26</v>
      </c>
      <c r="E147" s="295">
        <v>0</v>
      </c>
      <c r="F147" s="296">
        <f>SUM(F148:F150)</f>
        <v>0</v>
      </c>
      <c r="G147" s="299">
        <v>32</v>
      </c>
      <c r="H147" s="295">
        <v>25</v>
      </c>
      <c r="I147" s="295">
        <v>0</v>
      </c>
      <c r="J147" s="300">
        <v>27</v>
      </c>
      <c r="K147" s="298">
        <v>8</v>
      </c>
      <c r="L147" s="295">
        <v>2</v>
      </c>
      <c r="M147" s="295" t="s">
        <v>295</v>
      </c>
      <c r="N147" s="296">
        <v>27</v>
      </c>
      <c r="O147" s="271"/>
    </row>
    <row r="148" spans="1:15" x14ac:dyDescent="0.25">
      <c r="A148" s="295">
        <v>3</v>
      </c>
      <c r="B148" s="297" t="s">
        <v>648</v>
      </c>
      <c r="C148" s="298">
        <v>14</v>
      </c>
      <c r="D148" s="295">
        <v>26</v>
      </c>
      <c r="E148" s="295">
        <v>0</v>
      </c>
      <c r="F148" s="296">
        <f>SUM(F149:F150)</f>
        <v>0</v>
      </c>
      <c r="G148" s="299">
        <v>33</v>
      </c>
      <c r="H148" s="295">
        <v>27</v>
      </c>
      <c r="I148" s="295">
        <v>0</v>
      </c>
      <c r="J148" s="300">
        <v>31</v>
      </c>
      <c r="K148" s="298">
        <v>10</v>
      </c>
      <c r="L148" s="295">
        <v>6</v>
      </c>
      <c r="M148" s="295" t="s">
        <v>295</v>
      </c>
      <c r="N148" s="296">
        <v>31</v>
      </c>
      <c r="O148" s="271"/>
    </row>
    <row r="149" spans="1:15" x14ac:dyDescent="0.25">
      <c r="A149" s="295">
        <v>4</v>
      </c>
      <c r="B149" s="297" t="s">
        <v>883</v>
      </c>
      <c r="C149" s="298">
        <v>14</v>
      </c>
      <c r="D149" s="295">
        <v>26</v>
      </c>
      <c r="E149" s="295">
        <v>0</v>
      </c>
      <c r="F149" s="296">
        <f>SUM(F150:F150)</f>
        <v>0</v>
      </c>
      <c r="G149" s="299">
        <v>32</v>
      </c>
      <c r="H149" s="295">
        <v>25</v>
      </c>
      <c r="I149" s="295">
        <v>0</v>
      </c>
      <c r="J149" s="300">
        <v>31</v>
      </c>
      <c r="K149" s="298">
        <v>6</v>
      </c>
      <c r="L149" s="295">
        <v>4</v>
      </c>
      <c r="M149" s="295" t="s">
        <v>295</v>
      </c>
      <c r="N149" s="296">
        <v>31</v>
      </c>
      <c r="O149" s="271"/>
    </row>
    <row r="150" spans="1:15" ht="47.25" x14ac:dyDescent="0.25">
      <c r="A150" s="312" t="s">
        <v>250</v>
      </c>
      <c r="B150" s="317" t="s">
        <v>900</v>
      </c>
      <c r="C150" s="314"/>
      <c r="D150" s="312"/>
      <c r="E150" s="312"/>
      <c r="F150" s="315"/>
      <c r="G150" s="334">
        <f t="shared" ref="G150:N150" si="35">SUM(G151:G158)</f>
        <v>130</v>
      </c>
      <c r="H150" s="330">
        <f t="shared" si="35"/>
        <v>731</v>
      </c>
      <c r="I150" s="330">
        <f t="shared" si="35"/>
        <v>852</v>
      </c>
      <c r="J150" s="335">
        <f t="shared" si="35"/>
        <v>32</v>
      </c>
      <c r="K150" s="332">
        <f t="shared" si="35"/>
        <v>0</v>
      </c>
      <c r="L150" s="330">
        <f t="shared" si="35"/>
        <v>38</v>
      </c>
      <c r="M150" s="330">
        <f t="shared" si="35"/>
        <v>0</v>
      </c>
      <c r="N150" s="333">
        <f t="shared" si="35"/>
        <v>0</v>
      </c>
      <c r="O150" s="311"/>
    </row>
    <row r="151" spans="1:15" x14ac:dyDescent="0.25">
      <c r="A151" s="330">
        <v>1</v>
      </c>
      <c r="B151" s="288" t="s">
        <v>407</v>
      </c>
      <c r="C151" s="338" t="s">
        <v>295</v>
      </c>
      <c r="D151" s="339" t="s">
        <v>295</v>
      </c>
      <c r="E151" s="339" t="s">
        <v>295</v>
      </c>
      <c r="F151" s="340" t="s">
        <v>295</v>
      </c>
      <c r="G151" s="299">
        <v>16</v>
      </c>
      <c r="H151" s="295">
        <v>123</v>
      </c>
      <c r="I151" s="295">
        <v>167</v>
      </c>
      <c r="J151" s="300">
        <v>4</v>
      </c>
      <c r="K151" s="298" t="s">
        <v>295</v>
      </c>
      <c r="L151" s="295">
        <v>4</v>
      </c>
      <c r="M151" s="295" t="s">
        <v>295</v>
      </c>
      <c r="N151" s="340" t="s">
        <v>295</v>
      </c>
      <c r="O151" s="271"/>
    </row>
    <row r="152" spans="1:15" x14ac:dyDescent="0.25">
      <c r="A152" s="330">
        <v>2</v>
      </c>
      <c r="B152" s="288" t="s">
        <v>443</v>
      </c>
      <c r="C152" s="338" t="s">
        <v>295</v>
      </c>
      <c r="D152" s="339" t="s">
        <v>295</v>
      </c>
      <c r="E152" s="339" t="s">
        <v>295</v>
      </c>
      <c r="F152" s="340" t="s">
        <v>295</v>
      </c>
      <c r="G152" s="299">
        <v>18</v>
      </c>
      <c r="H152" s="295">
        <v>87</v>
      </c>
      <c r="I152" s="295">
        <v>130</v>
      </c>
      <c r="J152" s="300">
        <v>4</v>
      </c>
      <c r="K152" s="298" t="s">
        <v>295</v>
      </c>
      <c r="L152" s="295">
        <v>4</v>
      </c>
      <c r="M152" s="295" t="s">
        <v>295</v>
      </c>
      <c r="N152" s="340" t="s">
        <v>295</v>
      </c>
      <c r="O152" s="271"/>
    </row>
    <row r="153" spans="1:15" x14ac:dyDescent="0.25">
      <c r="A153" s="330">
        <v>3</v>
      </c>
      <c r="B153" s="288" t="s">
        <v>506</v>
      </c>
      <c r="C153" s="338" t="s">
        <v>295</v>
      </c>
      <c r="D153" s="339" t="s">
        <v>295</v>
      </c>
      <c r="E153" s="339" t="s">
        <v>295</v>
      </c>
      <c r="F153" s="340" t="s">
        <v>295</v>
      </c>
      <c r="G153" s="299">
        <v>17</v>
      </c>
      <c r="H153" s="295">
        <v>89</v>
      </c>
      <c r="I153" s="295">
        <v>103</v>
      </c>
      <c r="J153" s="300">
        <v>4</v>
      </c>
      <c r="K153" s="298" t="s">
        <v>295</v>
      </c>
      <c r="L153" s="295">
        <v>4</v>
      </c>
      <c r="M153" s="295" t="s">
        <v>295</v>
      </c>
      <c r="N153" s="340" t="s">
        <v>295</v>
      </c>
      <c r="O153" s="271"/>
    </row>
    <row r="154" spans="1:15" x14ac:dyDescent="0.25">
      <c r="A154" s="330">
        <v>4</v>
      </c>
      <c r="B154" s="288" t="s">
        <v>469</v>
      </c>
      <c r="C154" s="338" t="s">
        <v>295</v>
      </c>
      <c r="D154" s="339" t="s">
        <v>295</v>
      </c>
      <c r="E154" s="339" t="s">
        <v>295</v>
      </c>
      <c r="F154" s="340" t="s">
        <v>295</v>
      </c>
      <c r="G154" s="299">
        <v>18</v>
      </c>
      <c r="H154" s="295">
        <v>86</v>
      </c>
      <c r="I154" s="295">
        <v>133</v>
      </c>
      <c r="J154" s="300">
        <v>4</v>
      </c>
      <c r="K154" s="298" t="s">
        <v>295</v>
      </c>
      <c r="L154" s="295">
        <v>4</v>
      </c>
      <c r="M154" s="295" t="s">
        <v>295</v>
      </c>
      <c r="N154" s="340" t="s">
        <v>295</v>
      </c>
      <c r="O154" s="271"/>
    </row>
    <row r="155" spans="1:15" x14ac:dyDescent="0.25">
      <c r="A155" s="330">
        <v>5</v>
      </c>
      <c r="B155" s="288" t="s">
        <v>577</v>
      </c>
      <c r="C155" s="338" t="s">
        <v>295</v>
      </c>
      <c r="D155" s="339" t="s">
        <v>295</v>
      </c>
      <c r="E155" s="339" t="s">
        <v>295</v>
      </c>
      <c r="F155" s="340" t="s">
        <v>295</v>
      </c>
      <c r="G155" s="299">
        <v>16</v>
      </c>
      <c r="H155" s="295">
        <v>88</v>
      </c>
      <c r="I155" s="295">
        <v>95</v>
      </c>
      <c r="J155" s="300">
        <v>4</v>
      </c>
      <c r="K155" s="298" t="s">
        <v>295</v>
      </c>
      <c r="L155" s="295">
        <v>3</v>
      </c>
      <c r="M155" s="295" t="s">
        <v>295</v>
      </c>
      <c r="N155" s="340" t="s">
        <v>295</v>
      </c>
      <c r="O155" s="271"/>
    </row>
    <row r="156" spans="1:15" x14ac:dyDescent="0.25">
      <c r="A156" s="330">
        <v>6</v>
      </c>
      <c r="B156" s="288" t="s">
        <v>548</v>
      </c>
      <c r="C156" s="338" t="s">
        <v>295</v>
      </c>
      <c r="D156" s="339" t="s">
        <v>295</v>
      </c>
      <c r="E156" s="339" t="s">
        <v>295</v>
      </c>
      <c r="F156" s="340" t="s">
        <v>295</v>
      </c>
      <c r="G156" s="299">
        <v>13</v>
      </c>
      <c r="H156" s="295">
        <v>90</v>
      </c>
      <c r="I156" s="295">
        <v>69</v>
      </c>
      <c r="J156" s="300">
        <v>4</v>
      </c>
      <c r="K156" s="298" t="s">
        <v>295</v>
      </c>
      <c r="L156" s="295">
        <v>8</v>
      </c>
      <c r="M156" s="295" t="s">
        <v>295</v>
      </c>
      <c r="N156" s="340" t="s">
        <v>295</v>
      </c>
      <c r="O156" s="271"/>
    </row>
    <row r="157" spans="1:15" x14ac:dyDescent="0.25">
      <c r="A157" s="330">
        <v>7</v>
      </c>
      <c r="B157" s="288" t="s">
        <v>606</v>
      </c>
      <c r="C157" s="338" t="s">
        <v>295</v>
      </c>
      <c r="D157" s="339" t="s">
        <v>295</v>
      </c>
      <c r="E157" s="339" t="s">
        <v>295</v>
      </c>
      <c r="F157" s="340" t="s">
        <v>295</v>
      </c>
      <c r="G157" s="299">
        <v>16</v>
      </c>
      <c r="H157" s="295">
        <v>85</v>
      </c>
      <c r="I157" s="295">
        <v>79</v>
      </c>
      <c r="J157" s="300">
        <v>4</v>
      </c>
      <c r="K157" s="298" t="s">
        <v>295</v>
      </c>
      <c r="L157" s="295">
        <v>4</v>
      </c>
      <c r="M157" s="295" t="s">
        <v>295</v>
      </c>
      <c r="N157" s="340" t="s">
        <v>295</v>
      </c>
      <c r="O157" s="271"/>
    </row>
    <row r="158" spans="1:15" x14ac:dyDescent="0.25">
      <c r="A158" s="330">
        <v>8</v>
      </c>
      <c r="B158" s="288" t="s">
        <v>636</v>
      </c>
      <c r="C158" s="338" t="s">
        <v>295</v>
      </c>
      <c r="D158" s="339" t="s">
        <v>295</v>
      </c>
      <c r="E158" s="339" t="s">
        <v>295</v>
      </c>
      <c r="F158" s="340" t="s">
        <v>295</v>
      </c>
      <c r="G158" s="299">
        <v>16</v>
      </c>
      <c r="H158" s="295">
        <v>83</v>
      </c>
      <c r="I158" s="295">
        <v>76</v>
      </c>
      <c r="J158" s="300">
        <v>4</v>
      </c>
      <c r="K158" s="298" t="s">
        <v>295</v>
      </c>
      <c r="L158" s="295">
        <v>7</v>
      </c>
      <c r="M158" s="295" t="s">
        <v>295</v>
      </c>
      <c r="N158" s="340" t="s">
        <v>295</v>
      </c>
      <c r="O158" s="271"/>
    </row>
  </sheetData>
  <mergeCells count="24">
    <mergeCell ref="B97:N97"/>
    <mergeCell ref="B12:N12"/>
    <mergeCell ref="I7:I10"/>
    <mergeCell ref="J7:J10"/>
    <mergeCell ref="K7:K10"/>
    <mergeCell ref="L7:L10"/>
    <mergeCell ref="M7:M10"/>
    <mergeCell ref="N7:N10"/>
    <mergeCell ref="C7:C10"/>
    <mergeCell ref="D7:D10"/>
    <mergeCell ref="E7:E10"/>
    <mergeCell ref="F7:F10"/>
    <mergeCell ref="G7:G10"/>
    <mergeCell ref="H7:H10"/>
    <mergeCell ref="A1:C1"/>
    <mergeCell ref="H1:I1"/>
    <mergeCell ref="L1:N1"/>
    <mergeCell ref="A3:N3"/>
    <mergeCell ref="A4:N4"/>
    <mergeCell ref="A6:A11"/>
    <mergeCell ref="B6:B10"/>
    <mergeCell ref="C6:F6"/>
    <mergeCell ref="G6:J6"/>
    <mergeCell ref="K6:N6"/>
  </mergeCells>
  <pageMargins left="0.7" right="0.7" top="0.75" bottom="0.75" header="0.3" footer="0.3"/>
  <pageSetup paperSize="9" scale="90" orientation="landscape"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A7DF-68A3-4929-991C-DD5AC3008ADA}">
  <dimension ref="A1:M284"/>
  <sheetViews>
    <sheetView workbookViewId="0">
      <selection activeCell="M5" sqref="M5"/>
    </sheetView>
  </sheetViews>
  <sheetFormatPr defaultColWidth="9" defaultRowHeight="15.75" x14ac:dyDescent="0.25"/>
  <cols>
    <col min="1" max="1" width="5.7109375" style="2" bestFit="1" customWidth="1"/>
    <col min="2" max="2" width="29" style="1" customWidth="1"/>
    <col min="3" max="3" width="18.140625" style="2" customWidth="1"/>
    <col min="4" max="4" width="9.7109375" style="3" customWidth="1"/>
    <col min="5" max="5" width="11.5703125" style="3" customWidth="1"/>
    <col min="6" max="6" width="10.42578125" style="3" customWidth="1"/>
    <col min="7" max="7" width="10.28515625" style="3" customWidth="1"/>
    <col min="8" max="8" width="6.85546875" style="3" customWidth="1"/>
    <col min="9" max="9" width="6.5703125" style="3" customWidth="1"/>
    <col min="10" max="10" width="6.42578125" style="3" customWidth="1"/>
    <col min="11" max="11" width="6.85546875" style="3" customWidth="1"/>
    <col min="12" max="12" width="7.28515625" style="3" customWidth="1"/>
    <col min="13" max="13" width="10.5703125" style="1" customWidth="1"/>
    <col min="14" max="16384" width="9" style="1"/>
  </cols>
  <sheetData>
    <row r="1" spans="1:13" s="368" customFormat="1" ht="20.25" customHeight="1" x14ac:dyDescent="0.25">
      <c r="A1" s="477" t="s">
        <v>840</v>
      </c>
      <c r="B1" s="477"/>
      <c r="C1" s="18"/>
      <c r="D1" s="7"/>
      <c r="E1" s="7"/>
      <c r="F1" s="7"/>
      <c r="G1" s="7"/>
      <c r="H1" s="7"/>
      <c r="I1" s="478" t="s">
        <v>930</v>
      </c>
      <c r="J1" s="478"/>
      <c r="K1" s="7"/>
      <c r="L1" s="3"/>
      <c r="M1" s="1"/>
    </row>
    <row r="2" spans="1:13" s="368" customFormat="1" ht="20.25" customHeight="1" x14ac:dyDescent="0.25">
      <c r="A2" s="18"/>
      <c r="B2" s="18"/>
      <c r="C2" s="18"/>
      <c r="D2" s="7"/>
      <c r="E2" s="7"/>
      <c r="F2" s="7"/>
      <c r="G2" s="7"/>
      <c r="H2" s="7"/>
      <c r="I2" s="7"/>
      <c r="J2" s="7"/>
      <c r="K2" s="7"/>
      <c r="L2" s="351"/>
      <c r="M2" s="351"/>
    </row>
    <row r="3" spans="1:13" s="368" customFormat="1" ht="29.25" customHeight="1" x14ac:dyDescent="0.25">
      <c r="A3" s="389" t="s">
        <v>901</v>
      </c>
      <c r="B3" s="389"/>
      <c r="C3" s="389"/>
      <c r="D3" s="389"/>
      <c r="E3" s="389"/>
      <c r="F3" s="389"/>
      <c r="G3" s="389"/>
      <c r="H3" s="389"/>
      <c r="I3" s="389"/>
      <c r="J3" s="389"/>
      <c r="K3" s="389"/>
      <c r="L3" s="389"/>
      <c r="M3" s="369"/>
    </row>
    <row r="4" spans="1:13" s="368" customFormat="1" ht="25.5" customHeight="1" x14ac:dyDescent="0.25">
      <c r="A4" s="388" t="s">
        <v>845</v>
      </c>
      <c r="B4" s="388"/>
      <c r="C4" s="388"/>
      <c r="D4" s="388"/>
      <c r="E4" s="388"/>
      <c r="F4" s="388"/>
      <c r="G4" s="388"/>
      <c r="H4" s="388"/>
      <c r="I4" s="388"/>
      <c r="J4" s="388"/>
      <c r="K4" s="388"/>
      <c r="L4" s="388"/>
      <c r="M4" s="377"/>
    </row>
    <row r="5" spans="1:13" s="368" customFormat="1" ht="39.75" customHeight="1" x14ac:dyDescent="0.25">
      <c r="A5" s="108"/>
      <c r="B5" s="108"/>
      <c r="C5" s="108"/>
      <c r="D5" s="108"/>
      <c r="E5" s="108"/>
      <c r="F5" s="108"/>
      <c r="G5" s="108"/>
      <c r="H5" s="108"/>
      <c r="I5" s="108"/>
      <c r="J5" s="108"/>
      <c r="K5" s="108"/>
      <c r="L5" s="108"/>
      <c r="M5" s="108"/>
    </row>
    <row r="6" spans="1:13" s="7" customFormat="1" ht="18.75" customHeight="1" x14ac:dyDescent="0.25">
      <c r="A6" s="479" t="s">
        <v>189</v>
      </c>
      <c r="B6" s="479" t="s">
        <v>243</v>
      </c>
      <c r="C6" s="475" t="s">
        <v>902</v>
      </c>
      <c r="D6" s="476" t="s">
        <v>903</v>
      </c>
      <c r="E6" s="476"/>
      <c r="F6" s="476"/>
      <c r="G6" s="476" t="s">
        <v>904</v>
      </c>
      <c r="H6" s="476"/>
      <c r="I6" s="476"/>
      <c r="J6" s="476"/>
      <c r="K6" s="476"/>
      <c r="L6" s="352"/>
    </row>
    <row r="7" spans="1:13" s="7" customFormat="1" ht="34.5" customHeight="1" x14ac:dyDescent="0.25">
      <c r="A7" s="479"/>
      <c r="B7" s="479"/>
      <c r="C7" s="475"/>
      <c r="D7" s="353" t="s">
        <v>905</v>
      </c>
      <c r="E7" s="353" t="s">
        <v>906</v>
      </c>
      <c r="F7" s="353" t="s">
        <v>907</v>
      </c>
      <c r="G7" s="353">
        <v>2025</v>
      </c>
      <c r="H7" s="353">
        <v>2026</v>
      </c>
      <c r="I7" s="353">
        <v>2027</v>
      </c>
      <c r="J7" s="353">
        <v>2028</v>
      </c>
      <c r="K7" s="353">
        <v>2029</v>
      </c>
      <c r="L7" s="352"/>
    </row>
    <row r="8" spans="1:13" s="7" customFormat="1" ht="23.25" customHeight="1" x14ac:dyDescent="0.25">
      <c r="A8" s="352"/>
      <c r="B8" s="352" t="s">
        <v>908</v>
      </c>
      <c r="C8" s="354">
        <f t="shared" ref="C8:L8" si="0">C10+C11</f>
        <v>281</v>
      </c>
      <c r="D8" s="354">
        <f t="shared" si="0"/>
        <v>166</v>
      </c>
      <c r="E8" s="354">
        <f t="shared" si="0"/>
        <v>77</v>
      </c>
      <c r="F8" s="354">
        <f t="shared" si="0"/>
        <v>32</v>
      </c>
      <c r="G8" s="354">
        <f t="shared" si="0"/>
        <v>77</v>
      </c>
      <c r="H8" s="354">
        <f t="shared" si="0"/>
        <v>24</v>
      </c>
      <c r="I8" s="354">
        <f t="shared" si="0"/>
        <v>0</v>
      </c>
      <c r="J8" s="354">
        <f t="shared" si="0"/>
        <v>0</v>
      </c>
      <c r="K8" s="354">
        <f t="shared" si="0"/>
        <v>0</v>
      </c>
      <c r="L8" s="354">
        <f t="shared" si="0"/>
        <v>10</v>
      </c>
    </row>
    <row r="9" spans="1:13" s="7" customFormat="1" ht="23.25" customHeight="1" x14ac:dyDescent="0.25">
      <c r="A9" s="352"/>
      <c r="B9" s="480" t="s">
        <v>841</v>
      </c>
      <c r="C9" s="480"/>
      <c r="D9" s="480"/>
      <c r="E9" s="480"/>
      <c r="F9" s="480"/>
      <c r="G9" s="480"/>
      <c r="H9" s="480"/>
      <c r="I9" s="480"/>
      <c r="J9" s="480"/>
      <c r="K9" s="480"/>
      <c r="L9" s="480"/>
    </row>
    <row r="10" spans="1:13" s="7" customFormat="1" x14ac:dyDescent="0.25">
      <c r="A10" s="352"/>
      <c r="B10" s="355" t="s">
        <v>909</v>
      </c>
      <c r="C10" s="356">
        <f>C13+C33+C41+C53+C62+C71+C80+C88+C96</f>
        <v>65</v>
      </c>
      <c r="D10" s="356">
        <f t="shared" ref="D10:L10" si="1">D13+D33+D41+D53+D62+D71+D80+D88+D96</f>
        <v>39</v>
      </c>
      <c r="E10" s="356">
        <f t="shared" si="1"/>
        <v>22</v>
      </c>
      <c r="F10" s="356">
        <f t="shared" si="1"/>
        <v>4</v>
      </c>
      <c r="G10" s="356">
        <f t="shared" si="1"/>
        <v>26</v>
      </c>
      <c r="H10" s="356">
        <f t="shared" si="1"/>
        <v>0</v>
      </c>
      <c r="I10" s="356">
        <f t="shared" si="1"/>
        <v>0</v>
      </c>
      <c r="J10" s="356">
        <f t="shared" si="1"/>
        <v>0</v>
      </c>
      <c r="K10" s="356">
        <f t="shared" si="1"/>
        <v>0</v>
      </c>
      <c r="L10" s="356">
        <f t="shared" si="1"/>
        <v>0</v>
      </c>
    </row>
    <row r="11" spans="1:13" s="7" customFormat="1" x14ac:dyDescent="0.25">
      <c r="A11" s="352"/>
      <c r="B11" s="355" t="s">
        <v>910</v>
      </c>
      <c r="C11" s="354">
        <f>C15+C24+C35+C43+C55+C64+C73+C82+C90+C98</f>
        <v>216</v>
      </c>
      <c r="D11" s="354">
        <f t="shared" ref="D11:L11" si="2">D15+D24+D35+D43+D55+D64+D73+D82+D90+D98</f>
        <v>127</v>
      </c>
      <c r="E11" s="354">
        <f t="shared" si="2"/>
        <v>55</v>
      </c>
      <c r="F11" s="354">
        <f t="shared" si="2"/>
        <v>28</v>
      </c>
      <c r="G11" s="354">
        <f t="shared" si="2"/>
        <v>51</v>
      </c>
      <c r="H11" s="354">
        <f t="shared" si="2"/>
        <v>24</v>
      </c>
      <c r="I11" s="354">
        <f t="shared" si="2"/>
        <v>0</v>
      </c>
      <c r="J11" s="354">
        <f t="shared" si="2"/>
        <v>0</v>
      </c>
      <c r="K11" s="354">
        <f t="shared" si="2"/>
        <v>0</v>
      </c>
      <c r="L11" s="354">
        <f t="shared" si="2"/>
        <v>10</v>
      </c>
    </row>
    <row r="12" spans="1:13" s="7" customFormat="1" x14ac:dyDescent="0.25">
      <c r="A12" s="357" t="s">
        <v>171</v>
      </c>
      <c r="B12" s="86" t="s">
        <v>116</v>
      </c>
      <c r="C12" s="354">
        <f>C13+C15</f>
        <v>23</v>
      </c>
      <c r="D12" s="354">
        <f t="shared" ref="D12:L12" si="3">D13+D15</f>
        <v>18</v>
      </c>
      <c r="E12" s="354">
        <f t="shared" si="3"/>
        <v>5</v>
      </c>
      <c r="F12" s="354">
        <f t="shared" si="3"/>
        <v>0</v>
      </c>
      <c r="G12" s="354">
        <f t="shared" si="3"/>
        <v>5</v>
      </c>
      <c r="H12" s="354">
        <f t="shared" si="3"/>
        <v>0</v>
      </c>
      <c r="I12" s="354">
        <f t="shared" si="3"/>
        <v>0</v>
      </c>
      <c r="J12" s="354">
        <f t="shared" si="3"/>
        <v>0</v>
      </c>
      <c r="K12" s="354">
        <f t="shared" si="3"/>
        <v>0</v>
      </c>
      <c r="L12" s="354">
        <f t="shared" si="3"/>
        <v>0</v>
      </c>
    </row>
    <row r="13" spans="1:13" s="4" customFormat="1" x14ac:dyDescent="0.25">
      <c r="A13" s="357" t="s">
        <v>911</v>
      </c>
      <c r="B13" s="348" t="s">
        <v>912</v>
      </c>
      <c r="C13" s="358">
        <f t="shared" ref="C13:K13" si="4">C14</f>
        <v>6</v>
      </c>
      <c r="D13" s="358">
        <f t="shared" si="4"/>
        <v>5</v>
      </c>
      <c r="E13" s="358">
        <f t="shared" si="4"/>
        <v>1</v>
      </c>
      <c r="F13" s="358">
        <f t="shared" si="4"/>
        <v>0</v>
      </c>
      <c r="G13" s="358">
        <f t="shared" si="4"/>
        <v>1</v>
      </c>
      <c r="H13" s="358">
        <f t="shared" si="4"/>
        <v>0</v>
      </c>
      <c r="I13" s="358">
        <f t="shared" si="4"/>
        <v>0</v>
      </c>
      <c r="J13" s="358">
        <f t="shared" si="4"/>
        <v>0</v>
      </c>
      <c r="K13" s="358">
        <f t="shared" si="4"/>
        <v>0</v>
      </c>
      <c r="L13" s="359"/>
    </row>
    <row r="14" spans="1:13" s="370" customFormat="1" x14ac:dyDescent="0.25">
      <c r="A14" s="357" t="s">
        <v>174</v>
      </c>
      <c r="B14" s="348" t="s">
        <v>913</v>
      </c>
      <c r="C14" s="358">
        <v>6</v>
      </c>
      <c r="D14" s="358">
        <v>5</v>
      </c>
      <c r="E14" s="358">
        <v>1</v>
      </c>
      <c r="F14" s="358">
        <v>0</v>
      </c>
      <c r="G14" s="358">
        <v>1</v>
      </c>
      <c r="H14" s="358"/>
      <c r="I14" s="358"/>
      <c r="J14" s="358"/>
      <c r="K14" s="358"/>
      <c r="L14" s="360"/>
    </row>
    <row r="15" spans="1:13" s="371" customFormat="1" x14ac:dyDescent="0.25">
      <c r="A15" s="357" t="s">
        <v>911</v>
      </c>
      <c r="B15" s="86" t="s">
        <v>914</v>
      </c>
      <c r="C15" s="354">
        <f>SUM(C16:C23)</f>
        <v>17</v>
      </c>
      <c r="D15" s="354">
        <f>SUM(D16:D23)</f>
        <v>13</v>
      </c>
      <c r="E15" s="354">
        <f t="shared" ref="E15:L15" si="5">SUM(E16:E23)</f>
        <v>4</v>
      </c>
      <c r="F15" s="354">
        <f t="shared" si="5"/>
        <v>0</v>
      </c>
      <c r="G15" s="354">
        <f t="shared" si="5"/>
        <v>4</v>
      </c>
      <c r="H15" s="354">
        <f t="shared" si="5"/>
        <v>0</v>
      </c>
      <c r="I15" s="354">
        <f t="shared" si="5"/>
        <v>0</v>
      </c>
      <c r="J15" s="354">
        <f t="shared" si="5"/>
        <v>0</v>
      </c>
      <c r="K15" s="354">
        <f t="shared" si="5"/>
        <v>0</v>
      </c>
      <c r="L15" s="354">
        <f t="shared" si="5"/>
        <v>0</v>
      </c>
    </row>
    <row r="16" spans="1:13" x14ac:dyDescent="0.25">
      <c r="A16" s="87" t="s">
        <v>174</v>
      </c>
      <c r="B16" s="348" t="s">
        <v>201</v>
      </c>
      <c r="C16" s="358">
        <v>1</v>
      </c>
      <c r="D16" s="358">
        <v>1</v>
      </c>
      <c r="E16" s="358"/>
      <c r="F16" s="358"/>
      <c r="G16" s="358"/>
      <c r="H16" s="358"/>
      <c r="I16" s="358"/>
      <c r="J16" s="358"/>
      <c r="K16" s="358"/>
      <c r="L16" s="360"/>
    </row>
    <row r="17" spans="1:12" x14ac:dyDescent="0.25">
      <c r="A17" s="87" t="s">
        <v>175</v>
      </c>
      <c r="B17" s="348" t="s">
        <v>278</v>
      </c>
      <c r="C17" s="358">
        <v>3</v>
      </c>
      <c r="D17" s="358">
        <v>2</v>
      </c>
      <c r="E17" s="358">
        <v>1</v>
      </c>
      <c r="F17" s="358"/>
      <c r="G17" s="358">
        <v>1</v>
      </c>
      <c r="H17" s="358"/>
      <c r="I17" s="358"/>
      <c r="J17" s="358"/>
      <c r="K17" s="358"/>
      <c r="L17" s="360"/>
    </row>
    <row r="18" spans="1:12" x14ac:dyDescent="0.25">
      <c r="A18" s="87" t="s">
        <v>176</v>
      </c>
      <c r="B18" s="348" t="s">
        <v>311</v>
      </c>
      <c r="C18" s="358">
        <v>3</v>
      </c>
      <c r="D18" s="358"/>
      <c r="E18" s="358">
        <v>3</v>
      </c>
      <c r="F18" s="358"/>
      <c r="G18" s="358">
        <v>3</v>
      </c>
      <c r="H18" s="358"/>
      <c r="I18" s="358"/>
      <c r="J18" s="358"/>
      <c r="K18" s="358"/>
      <c r="L18" s="360"/>
    </row>
    <row r="19" spans="1:12" x14ac:dyDescent="0.25">
      <c r="A19" s="87" t="s">
        <v>177</v>
      </c>
      <c r="B19" s="348" t="s">
        <v>285</v>
      </c>
      <c r="C19" s="358">
        <v>2</v>
      </c>
      <c r="D19" s="358">
        <v>2</v>
      </c>
      <c r="E19" s="358"/>
      <c r="F19" s="358"/>
      <c r="G19" s="358"/>
      <c r="H19" s="358"/>
      <c r="I19" s="358"/>
      <c r="J19" s="358"/>
      <c r="K19" s="358"/>
      <c r="L19" s="360"/>
    </row>
    <row r="20" spans="1:12" x14ac:dyDescent="0.25">
      <c r="A20" s="87" t="s">
        <v>178</v>
      </c>
      <c r="B20" s="348" t="s">
        <v>283</v>
      </c>
      <c r="C20" s="358">
        <v>2</v>
      </c>
      <c r="D20" s="358">
        <v>2</v>
      </c>
      <c r="E20" s="358"/>
      <c r="F20" s="358"/>
      <c r="G20" s="358"/>
      <c r="H20" s="358"/>
      <c r="I20" s="358"/>
      <c r="J20" s="358"/>
      <c r="K20" s="358"/>
      <c r="L20" s="360"/>
    </row>
    <row r="21" spans="1:12" x14ac:dyDescent="0.25">
      <c r="A21" s="87" t="s">
        <v>179</v>
      </c>
      <c r="B21" s="348" t="s">
        <v>284</v>
      </c>
      <c r="C21" s="358">
        <v>2</v>
      </c>
      <c r="D21" s="358">
        <v>2</v>
      </c>
      <c r="E21" s="358"/>
      <c r="F21" s="358"/>
      <c r="G21" s="358"/>
      <c r="H21" s="358"/>
      <c r="I21" s="358"/>
      <c r="J21" s="358"/>
      <c r="K21" s="358"/>
      <c r="L21" s="360"/>
    </row>
    <row r="22" spans="1:12" x14ac:dyDescent="0.25">
      <c r="A22" s="87" t="s">
        <v>180</v>
      </c>
      <c r="B22" s="348" t="s">
        <v>280</v>
      </c>
      <c r="C22" s="358">
        <v>2</v>
      </c>
      <c r="D22" s="358">
        <v>2</v>
      </c>
      <c r="E22" s="358"/>
      <c r="F22" s="358"/>
      <c r="G22" s="358"/>
      <c r="H22" s="358"/>
      <c r="I22" s="358"/>
      <c r="J22" s="358"/>
      <c r="K22" s="358"/>
      <c r="L22" s="360"/>
    </row>
    <row r="23" spans="1:12" x14ac:dyDescent="0.25">
      <c r="A23" s="87" t="s">
        <v>181</v>
      </c>
      <c r="B23" s="348" t="s">
        <v>279</v>
      </c>
      <c r="C23" s="358">
        <v>2</v>
      </c>
      <c r="D23" s="358">
        <v>2</v>
      </c>
      <c r="E23" s="358"/>
      <c r="F23" s="358"/>
      <c r="G23" s="358"/>
      <c r="H23" s="358"/>
      <c r="I23" s="358"/>
      <c r="J23" s="358"/>
      <c r="K23" s="358"/>
      <c r="L23" s="360"/>
    </row>
    <row r="24" spans="1:12" x14ac:dyDescent="0.25">
      <c r="A24" s="357" t="s">
        <v>172</v>
      </c>
      <c r="B24" s="355" t="s">
        <v>96</v>
      </c>
      <c r="C24" s="354">
        <f>SUM(C25:C31)</f>
        <v>18</v>
      </c>
      <c r="D24" s="354">
        <f t="shared" ref="D24:L24" si="6">SUM(D25:D31)</f>
        <v>13</v>
      </c>
      <c r="E24" s="354">
        <f t="shared" si="6"/>
        <v>2</v>
      </c>
      <c r="F24" s="354">
        <f t="shared" si="6"/>
        <v>0</v>
      </c>
      <c r="G24" s="354">
        <f t="shared" si="6"/>
        <v>2</v>
      </c>
      <c r="H24" s="354">
        <f t="shared" si="6"/>
        <v>0</v>
      </c>
      <c r="I24" s="354">
        <f t="shared" si="6"/>
        <v>0</v>
      </c>
      <c r="J24" s="354">
        <f t="shared" si="6"/>
        <v>0</v>
      </c>
      <c r="K24" s="354">
        <f t="shared" si="6"/>
        <v>0</v>
      </c>
      <c r="L24" s="354">
        <f t="shared" si="6"/>
        <v>0</v>
      </c>
    </row>
    <row r="25" spans="1:12" x14ac:dyDescent="0.25">
      <c r="A25" s="87" t="s">
        <v>174</v>
      </c>
      <c r="B25" s="348" t="s">
        <v>319</v>
      </c>
      <c r="C25" s="358">
        <v>3</v>
      </c>
      <c r="D25" s="358"/>
      <c r="E25" s="358"/>
      <c r="F25" s="358"/>
      <c r="G25" s="358"/>
      <c r="H25" s="358"/>
      <c r="I25" s="358"/>
      <c r="J25" s="358"/>
      <c r="K25" s="358"/>
      <c r="L25" s="360"/>
    </row>
    <row r="26" spans="1:12" x14ac:dyDescent="0.25">
      <c r="A26" s="87" t="s">
        <v>175</v>
      </c>
      <c r="B26" s="348" t="s">
        <v>320</v>
      </c>
      <c r="C26" s="358">
        <v>5</v>
      </c>
      <c r="D26" s="358">
        <v>3</v>
      </c>
      <c r="E26" s="358">
        <v>2</v>
      </c>
      <c r="F26" s="358"/>
      <c r="G26" s="358">
        <v>2</v>
      </c>
      <c r="H26" s="358"/>
      <c r="I26" s="358"/>
      <c r="J26" s="358"/>
      <c r="K26" s="358"/>
      <c r="L26" s="360"/>
    </row>
    <row r="27" spans="1:12" x14ac:dyDescent="0.25">
      <c r="A27" s="87" t="s">
        <v>176</v>
      </c>
      <c r="B27" s="348" t="s">
        <v>322</v>
      </c>
      <c r="C27" s="358">
        <v>2</v>
      </c>
      <c r="D27" s="358">
        <v>2</v>
      </c>
      <c r="E27" s="358"/>
      <c r="F27" s="358"/>
      <c r="G27" s="358"/>
      <c r="H27" s="358"/>
      <c r="I27" s="358"/>
      <c r="J27" s="358"/>
      <c r="K27" s="358"/>
      <c r="L27" s="360"/>
    </row>
    <row r="28" spans="1:12" x14ac:dyDescent="0.25">
      <c r="A28" s="87" t="s">
        <v>177</v>
      </c>
      <c r="B28" s="348" t="s">
        <v>324</v>
      </c>
      <c r="C28" s="358">
        <v>2</v>
      </c>
      <c r="D28" s="358">
        <v>2</v>
      </c>
      <c r="E28" s="358"/>
      <c r="F28" s="358"/>
      <c r="G28" s="358"/>
      <c r="H28" s="358"/>
      <c r="I28" s="358"/>
      <c r="J28" s="358"/>
      <c r="K28" s="358"/>
      <c r="L28" s="360"/>
    </row>
    <row r="29" spans="1:12" x14ac:dyDescent="0.25">
      <c r="A29" s="87" t="s">
        <v>178</v>
      </c>
      <c r="B29" s="348" t="s">
        <v>326</v>
      </c>
      <c r="C29" s="358">
        <v>2</v>
      </c>
      <c r="D29" s="358">
        <v>2</v>
      </c>
      <c r="E29" s="358"/>
      <c r="F29" s="358"/>
      <c r="G29" s="358"/>
      <c r="H29" s="358"/>
      <c r="I29" s="358"/>
      <c r="J29" s="358"/>
      <c r="K29" s="358"/>
      <c r="L29" s="360"/>
    </row>
    <row r="30" spans="1:12" x14ac:dyDescent="0.25">
      <c r="A30" s="87" t="s">
        <v>179</v>
      </c>
      <c r="B30" s="348" t="s">
        <v>328</v>
      </c>
      <c r="C30" s="358">
        <v>2</v>
      </c>
      <c r="D30" s="358">
        <v>2</v>
      </c>
      <c r="E30" s="358"/>
      <c r="F30" s="358"/>
      <c r="G30" s="358"/>
      <c r="H30" s="358"/>
      <c r="I30" s="358"/>
      <c r="J30" s="358"/>
      <c r="K30" s="358"/>
      <c r="L30" s="360"/>
    </row>
    <row r="31" spans="1:12" x14ac:dyDescent="0.25">
      <c r="A31" s="87" t="s">
        <v>180</v>
      </c>
      <c r="B31" s="348" t="s">
        <v>329</v>
      </c>
      <c r="C31" s="358">
        <v>2</v>
      </c>
      <c r="D31" s="358">
        <v>2</v>
      </c>
      <c r="E31" s="358"/>
      <c r="F31" s="358"/>
      <c r="G31" s="358"/>
      <c r="H31" s="358"/>
      <c r="I31" s="358"/>
      <c r="J31" s="358"/>
      <c r="K31" s="358"/>
      <c r="L31" s="360"/>
    </row>
    <row r="32" spans="1:12" x14ac:dyDescent="0.25">
      <c r="A32" s="357" t="s">
        <v>173</v>
      </c>
      <c r="B32" s="86" t="s">
        <v>84</v>
      </c>
      <c r="C32" s="354">
        <f>C33+C35</f>
        <v>19</v>
      </c>
      <c r="D32" s="354">
        <f t="shared" ref="D32:L32" si="7">D33+D35</f>
        <v>16</v>
      </c>
      <c r="E32" s="354">
        <f t="shared" si="7"/>
        <v>1</v>
      </c>
      <c r="F32" s="354">
        <f t="shared" si="7"/>
        <v>0</v>
      </c>
      <c r="G32" s="354">
        <f t="shared" si="7"/>
        <v>1</v>
      </c>
      <c r="H32" s="354">
        <f t="shared" si="7"/>
        <v>0</v>
      </c>
      <c r="I32" s="354">
        <f t="shared" si="7"/>
        <v>0</v>
      </c>
      <c r="J32" s="354">
        <f t="shared" si="7"/>
        <v>0</v>
      </c>
      <c r="K32" s="354">
        <f t="shared" si="7"/>
        <v>0</v>
      </c>
      <c r="L32" s="354">
        <f t="shared" si="7"/>
        <v>0</v>
      </c>
    </row>
    <row r="33" spans="1:12" s="371" customFormat="1" ht="21.75" customHeight="1" x14ac:dyDescent="0.25">
      <c r="A33" s="357" t="s">
        <v>911</v>
      </c>
      <c r="B33" s="86" t="s">
        <v>912</v>
      </c>
      <c r="C33" s="354">
        <v>7</v>
      </c>
      <c r="D33" s="354">
        <v>7</v>
      </c>
      <c r="E33" s="354">
        <v>0</v>
      </c>
      <c r="F33" s="354">
        <v>0</v>
      </c>
      <c r="G33" s="354">
        <v>0</v>
      </c>
      <c r="H33" s="354">
        <v>0</v>
      </c>
      <c r="I33" s="354">
        <v>0</v>
      </c>
      <c r="J33" s="354">
        <v>0</v>
      </c>
      <c r="K33" s="354">
        <v>0</v>
      </c>
      <c r="L33" s="361"/>
    </row>
    <row r="34" spans="1:12" ht="21.75" customHeight="1" x14ac:dyDescent="0.25">
      <c r="A34" s="357"/>
      <c r="B34" s="348" t="s">
        <v>913</v>
      </c>
      <c r="C34" s="358">
        <v>7</v>
      </c>
      <c r="D34" s="358">
        <v>7</v>
      </c>
      <c r="E34" s="358"/>
      <c r="F34" s="358"/>
      <c r="G34" s="358"/>
      <c r="H34" s="358"/>
      <c r="I34" s="358"/>
      <c r="J34" s="358"/>
      <c r="K34" s="358"/>
      <c r="L34" s="360"/>
    </row>
    <row r="35" spans="1:12" s="371" customFormat="1" x14ac:dyDescent="0.25">
      <c r="A35" s="86" t="s">
        <v>911</v>
      </c>
      <c r="B35" s="86" t="s">
        <v>914</v>
      </c>
      <c r="C35" s="354">
        <f>SUM(C36:C39)</f>
        <v>12</v>
      </c>
      <c r="D35" s="354">
        <f t="shared" ref="D35:L35" si="8">SUM(D36:D39)</f>
        <v>9</v>
      </c>
      <c r="E35" s="354">
        <f t="shared" si="8"/>
        <v>1</v>
      </c>
      <c r="F35" s="354">
        <f t="shared" si="8"/>
        <v>0</v>
      </c>
      <c r="G35" s="354">
        <f t="shared" si="8"/>
        <v>1</v>
      </c>
      <c r="H35" s="354">
        <f t="shared" si="8"/>
        <v>0</v>
      </c>
      <c r="I35" s="354">
        <f t="shared" si="8"/>
        <v>0</v>
      </c>
      <c r="J35" s="354">
        <f t="shared" si="8"/>
        <v>0</v>
      </c>
      <c r="K35" s="354">
        <f t="shared" si="8"/>
        <v>0</v>
      </c>
      <c r="L35" s="354">
        <f t="shared" si="8"/>
        <v>0</v>
      </c>
    </row>
    <row r="36" spans="1:12" x14ac:dyDescent="0.25">
      <c r="A36" s="87" t="s">
        <v>174</v>
      </c>
      <c r="B36" s="348" t="s">
        <v>277</v>
      </c>
      <c r="C36" s="358">
        <v>5</v>
      </c>
      <c r="D36" s="358">
        <v>4</v>
      </c>
      <c r="E36" s="358">
        <v>1</v>
      </c>
      <c r="F36" s="358"/>
      <c r="G36" s="358">
        <v>1</v>
      </c>
      <c r="H36" s="358"/>
      <c r="I36" s="358"/>
      <c r="J36" s="358"/>
      <c r="K36" s="358"/>
      <c r="L36" s="360"/>
    </row>
    <row r="37" spans="1:12" x14ac:dyDescent="0.25">
      <c r="A37" s="87" t="s">
        <v>175</v>
      </c>
      <c r="B37" s="348" t="s">
        <v>276</v>
      </c>
      <c r="C37" s="358">
        <v>3</v>
      </c>
      <c r="D37" s="358">
        <v>3</v>
      </c>
      <c r="E37" s="358"/>
      <c r="F37" s="358"/>
      <c r="G37" s="358"/>
      <c r="H37" s="358"/>
      <c r="I37" s="358"/>
      <c r="J37" s="358"/>
      <c r="K37" s="358"/>
      <c r="L37" s="360"/>
    </row>
    <row r="38" spans="1:12" x14ac:dyDescent="0.25">
      <c r="A38" s="87" t="s">
        <v>176</v>
      </c>
      <c r="B38" s="348" t="s">
        <v>300</v>
      </c>
      <c r="C38" s="358">
        <v>2</v>
      </c>
      <c r="D38" s="358">
        <v>2</v>
      </c>
      <c r="E38" s="358"/>
      <c r="F38" s="358"/>
      <c r="G38" s="358"/>
      <c r="H38" s="358"/>
      <c r="I38" s="358"/>
      <c r="J38" s="358"/>
      <c r="K38" s="358"/>
      <c r="L38" s="360"/>
    </row>
    <row r="39" spans="1:12" x14ac:dyDescent="0.25">
      <c r="A39" s="87" t="s">
        <v>177</v>
      </c>
      <c r="B39" s="348" t="s">
        <v>275</v>
      </c>
      <c r="C39" s="358">
        <v>2</v>
      </c>
      <c r="D39" s="358"/>
      <c r="E39" s="358"/>
      <c r="F39" s="358"/>
      <c r="G39" s="358"/>
      <c r="H39" s="358"/>
      <c r="I39" s="358"/>
      <c r="J39" s="358"/>
      <c r="K39" s="358"/>
      <c r="L39" s="360"/>
    </row>
    <row r="40" spans="1:12" x14ac:dyDescent="0.25">
      <c r="A40" s="357" t="s">
        <v>182</v>
      </c>
      <c r="B40" s="86" t="s">
        <v>59</v>
      </c>
      <c r="C40" s="354">
        <f>C41+C43</f>
        <v>35</v>
      </c>
      <c r="D40" s="354">
        <f t="shared" ref="D40:L40" si="9">D41+D43</f>
        <v>15</v>
      </c>
      <c r="E40" s="354">
        <f t="shared" si="9"/>
        <v>17</v>
      </c>
      <c r="F40" s="354">
        <f t="shared" si="9"/>
        <v>3</v>
      </c>
      <c r="G40" s="354">
        <f t="shared" si="9"/>
        <v>20</v>
      </c>
      <c r="H40" s="354">
        <f t="shared" si="9"/>
        <v>0</v>
      </c>
      <c r="I40" s="354">
        <f t="shared" si="9"/>
        <v>0</v>
      </c>
      <c r="J40" s="354">
        <f t="shared" si="9"/>
        <v>0</v>
      </c>
      <c r="K40" s="354">
        <f t="shared" si="9"/>
        <v>0</v>
      </c>
      <c r="L40" s="354">
        <f t="shared" si="9"/>
        <v>0</v>
      </c>
    </row>
    <row r="41" spans="1:12" s="371" customFormat="1" x14ac:dyDescent="0.25">
      <c r="A41" s="357" t="s">
        <v>911</v>
      </c>
      <c r="B41" s="86" t="s">
        <v>912</v>
      </c>
      <c r="C41" s="354">
        <v>8</v>
      </c>
      <c r="D41" s="354">
        <v>1</v>
      </c>
      <c r="E41" s="354">
        <v>5</v>
      </c>
      <c r="F41" s="354">
        <v>2</v>
      </c>
      <c r="G41" s="354">
        <v>7</v>
      </c>
      <c r="H41" s="354">
        <v>0</v>
      </c>
      <c r="I41" s="354">
        <v>0</v>
      </c>
      <c r="J41" s="354">
        <v>0</v>
      </c>
      <c r="K41" s="354">
        <v>0</v>
      </c>
      <c r="L41" s="361"/>
    </row>
    <row r="42" spans="1:12" x14ac:dyDescent="0.25">
      <c r="A42" s="357">
        <v>1</v>
      </c>
      <c r="B42" s="348" t="s">
        <v>915</v>
      </c>
      <c r="C42" s="358">
        <v>8</v>
      </c>
      <c r="D42" s="358">
        <v>1</v>
      </c>
      <c r="E42" s="358">
        <v>5</v>
      </c>
      <c r="F42" s="358">
        <v>2</v>
      </c>
      <c r="G42" s="358">
        <v>7</v>
      </c>
      <c r="H42" s="358"/>
      <c r="I42" s="358"/>
      <c r="J42" s="358"/>
      <c r="K42" s="358"/>
      <c r="L42" s="360"/>
    </row>
    <row r="43" spans="1:12" s="371" customFormat="1" x14ac:dyDescent="0.25">
      <c r="A43" s="357" t="s">
        <v>911</v>
      </c>
      <c r="B43" s="86" t="s">
        <v>916</v>
      </c>
      <c r="C43" s="354">
        <f>SUM(C44:C51)</f>
        <v>27</v>
      </c>
      <c r="D43" s="354">
        <f t="shared" ref="D43:L43" si="10">SUM(D44:D51)</f>
        <v>14</v>
      </c>
      <c r="E43" s="354">
        <f t="shared" si="10"/>
        <v>12</v>
      </c>
      <c r="F43" s="354">
        <f t="shared" si="10"/>
        <v>1</v>
      </c>
      <c r="G43" s="354">
        <f t="shared" si="10"/>
        <v>13</v>
      </c>
      <c r="H43" s="354">
        <f t="shared" si="10"/>
        <v>0</v>
      </c>
      <c r="I43" s="354">
        <f t="shared" si="10"/>
        <v>0</v>
      </c>
      <c r="J43" s="354">
        <f t="shared" si="10"/>
        <v>0</v>
      </c>
      <c r="K43" s="354">
        <f t="shared" si="10"/>
        <v>0</v>
      </c>
      <c r="L43" s="354">
        <f t="shared" si="10"/>
        <v>0</v>
      </c>
    </row>
    <row r="44" spans="1:12" x14ac:dyDescent="0.25">
      <c r="A44" s="87" t="s">
        <v>174</v>
      </c>
      <c r="B44" s="362" t="s">
        <v>302</v>
      </c>
      <c r="C44" s="358">
        <v>2</v>
      </c>
      <c r="D44" s="358">
        <v>2</v>
      </c>
      <c r="E44" s="358"/>
      <c r="F44" s="358"/>
      <c r="G44" s="358"/>
      <c r="H44" s="358"/>
      <c r="I44" s="358"/>
      <c r="J44" s="358"/>
      <c r="K44" s="358"/>
      <c r="L44" s="360"/>
    </row>
    <row r="45" spans="1:12" x14ac:dyDescent="0.25">
      <c r="A45" s="87" t="s">
        <v>175</v>
      </c>
      <c r="B45" s="362" t="s">
        <v>304</v>
      </c>
      <c r="C45" s="358">
        <v>2</v>
      </c>
      <c r="D45" s="358">
        <v>2</v>
      </c>
      <c r="E45" s="358"/>
      <c r="F45" s="358"/>
      <c r="G45" s="358"/>
      <c r="H45" s="358"/>
      <c r="I45" s="358"/>
      <c r="J45" s="358"/>
      <c r="K45" s="358"/>
      <c r="L45" s="360"/>
    </row>
    <row r="46" spans="1:12" x14ac:dyDescent="0.25">
      <c r="A46" s="87" t="s">
        <v>176</v>
      </c>
      <c r="B46" s="362" t="s">
        <v>273</v>
      </c>
      <c r="C46" s="358">
        <v>3</v>
      </c>
      <c r="D46" s="358">
        <v>2</v>
      </c>
      <c r="E46" s="358"/>
      <c r="F46" s="358">
        <v>1</v>
      </c>
      <c r="G46" s="358">
        <v>1</v>
      </c>
      <c r="H46" s="358"/>
      <c r="I46" s="358"/>
      <c r="J46" s="358"/>
      <c r="K46" s="358"/>
      <c r="L46" s="360"/>
    </row>
    <row r="47" spans="1:12" x14ac:dyDescent="0.25">
      <c r="A47" s="87" t="s">
        <v>177</v>
      </c>
      <c r="B47" s="348" t="s">
        <v>306</v>
      </c>
      <c r="C47" s="358">
        <v>2</v>
      </c>
      <c r="D47" s="358">
        <v>2</v>
      </c>
      <c r="E47" s="358"/>
      <c r="F47" s="358"/>
      <c r="G47" s="358"/>
      <c r="H47" s="358"/>
      <c r="I47" s="358"/>
      <c r="J47" s="358"/>
      <c r="K47" s="358"/>
      <c r="L47" s="360"/>
    </row>
    <row r="48" spans="1:12" x14ac:dyDescent="0.25">
      <c r="A48" s="87" t="s">
        <v>178</v>
      </c>
      <c r="B48" s="348" t="s">
        <v>270</v>
      </c>
      <c r="C48" s="358">
        <v>3</v>
      </c>
      <c r="D48" s="358">
        <v>2</v>
      </c>
      <c r="E48" s="358">
        <v>1</v>
      </c>
      <c r="F48" s="358"/>
      <c r="G48" s="358">
        <v>1</v>
      </c>
      <c r="H48" s="358"/>
      <c r="I48" s="358"/>
      <c r="J48" s="358"/>
      <c r="K48" s="358"/>
      <c r="L48" s="360"/>
    </row>
    <row r="49" spans="1:12" x14ac:dyDescent="0.25">
      <c r="A49" s="87" t="s">
        <v>179</v>
      </c>
      <c r="B49" s="348" t="s">
        <v>271</v>
      </c>
      <c r="C49" s="358">
        <v>7</v>
      </c>
      <c r="D49" s="358"/>
      <c r="E49" s="358">
        <v>7</v>
      </c>
      <c r="F49" s="358"/>
      <c r="G49" s="358">
        <v>7</v>
      </c>
      <c r="H49" s="358"/>
      <c r="I49" s="358"/>
      <c r="J49" s="358"/>
      <c r="K49" s="358"/>
      <c r="L49" s="360"/>
    </row>
    <row r="50" spans="1:12" x14ac:dyDescent="0.25">
      <c r="A50" s="87" t="s">
        <v>180</v>
      </c>
      <c r="B50" s="348" t="s">
        <v>274</v>
      </c>
      <c r="C50" s="358">
        <v>4</v>
      </c>
      <c r="D50" s="358">
        <v>2</v>
      </c>
      <c r="E50" s="358">
        <v>2</v>
      </c>
      <c r="F50" s="358"/>
      <c r="G50" s="358">
        <v>2</v>
      </c>
      <c r="H50" s="358"/>
      <c r="I50" s="358"/>
      <c r="J50" s="358"/>
      <c r="K50" s="358"/>
      <c r="L50" s="360"/>
    </row>
    <row r="51" spans="1:12" x14ac:dyDescent="0.25">
      <c r="A51" s="87" t="s">
        <v>181</v>
      </c>
      <c r="B51" s="348" t="s">
        <v>272</v>
      </c>
      <c r="C51" s="358">
        <v>4</v>
      </c>
      <c r="D51" s="358">
        <v>2</v>
      </c>
      <c r="E51" s="358">
        <v>2</v>
      </c>
      <c r="F51" s="358"/>
      <c r="G51" s="358">
        <v>2</v>
      </c>
      <c r="H51" s="358"/>
      <c r="I51" s="358"/>
      <c r="J51" s="358"/>
      <c r="K51" s="358"/>
      <c r="L51" s="360"/>
    </row>
    <row r="52" spans="1:12" x14ac:dyDescent="0.25">
      <c r="A52" s="357" t="s">
        <v>183</v>
      </c>
      <c r="B52" s="86" t="s">
        <v>39</v>
      </c>
      <c r="C52" s="354">
        <f>C53+C55</f>
        <v>24</v>
      </c>
      <c r="D52" s="354">
        <f t="shared" ref="D52:L52" si="11">D53+D55</f>
        <v>14</v>
      </c>
      <c r="E52" s="354">
        <f t="shared" si="11"/>
        <v>10</v>
      </c>
      <c r="F52" s="354">
        <f t="shared" si="11"/>
        <v>0</v>
      </c>
      <c r="G52" s="354">
        <f t="shared" si="11"/>
        <v>10</v>
      </c>
      <c r="H52" s="354">
        <f t="shared" si="11"/>
        <v>0</v>
      </c>
      <c r="I52" s="354">
        <f t="shared" si="11"/>
        <v>0</v>
      </c>
      <c r="J52" s="354">
        <f t="shared" si="11"/>
        <v>0</v>
      </c>
      <c r="K52" s="354">
        <f t="shared" si="11"/>
        <v>0</v>
      </c>
      <c r="L52" s="354">
        <f t="shared" si="11"/>
        <v>0</v>
      </c>
    </row>
    <row r="53" spans="1:12" s="371" customFormat="1" x14ac:dyDescent="0.25">
      <c r="A53" s="357" t="s">
        <v>911</v>
      </c>
      <c r="B53" s="86" t="s">
        <v>912</v>
      </c>
      <c r="C53" s="354">
        <v>5</v>
      </c>
      <c r="D53" s="354">
        <v>5</v>
      </c>
      <c r="E53" s="354">
        <v>0</v>
      </c>
      <c r="F53" s="354">
        <v>0</v>
      </c>
      <c r="G53" s="354">
        <v>0</v>
      </c>
      <c r="H53" s="354">
        <v>0</v>
      </c>
      <c r="I53" s="354">
        <v>0</v>
      </c>
      <c r="J53" s="354">
        <v>0</v>
      </c>
      <c r="K53" s="354">
        <v>0</v>
      </c>
      <c r="L53" s="361"/>
    </row>
    <row r="54" spans="1:12" x14ac:dyDescent="0.25">
      <c r="A54" s="357" t="s">
        <v>174</v>
      </c>
      <c r="B54" s="348" t="s">
        <v>917</v>
      </c>
      <c r="C54" s="358">
        <v>5</v>
      </c>
      <c r="D54" s="358">
        <v>5</v>
      </c>
      <c r="E54" s="358"/>
      <c r="F54" s="358"/>
      <c r="G54" s="358"/>
      <c r="H54" s="358"/>
      <c r="I54" s="358"/>
      <c r="J54" s="358"/>
      <c r="K54" s="358"/>
      <c r="L54" s="360"/>
    </row>
    <row r="55" spans="1:12" s="371" customFormat="1" x14ac:dyDescent="0.25">
      <c r="A55" s="357" t="s">
        <v>911</v>
      </c>
      <c r="B55" s="86" t="s">
        <v>914</v>
      </c>
      <c r="C55" s="354">
        <f>SUM(C56:C60)</f>
        <v>19</v>
      </c>
      <c r="D55" s="354">
        <f t="shared" ref="D55:L55" si="12">SUM(D56:D60)</f>
        <v>9</v>
      </c>
      <c r="E55" s="354">
        <f t="shared" si="12"/>
        <v>10</v>
      </c>
      <c r="F55" s="354">
        <f t="shared" si="12"/>
        <v>0</v>
      </c>
      <c r="G55" s="354">
        <f t="shared" si="12"/>
        <v>10</v>
      </c>
      <c r="H55" s="354">
        <f t="shared" si="12"/>
        <v>0</v>
      </c>
      <c r="I55" s="354">
        <f t="shared" si="12"/>
        <v>0</v>
      </c>
      <c r="J55" s="354">
        <f t="shared" si="12"/>
        <v>0</v>
      </c>
      <c r="K55" s="354">
        <f t="shared" si="12"/>
        <v>0</v>
      </c>
      <c r="L55" s="354">
        <f t="shared" si="12"/>
        <v>0</v>
      </c>
    </row>
    <row r="56" spans="1:12" x14ac:dyDescent="0.25">
      <c r="A56" s="87" t="s">
        <v>174</v>
      </c>
      <c r="B56" s="362" t="s">
        <v>377</v>
      </c>
      <c r="C56" s="358">
        <v>4</v>
      </c>
      <c r="D56" s="358">
        <v>0</v>
      </c>
      <c r="E56" s="358">
        <v>4</v>
      </c>
      <c r="F56" s="358">
        <v>0</v>
      </c>
      <c r="G56" s="358">
        <v>4</v>
      </c>
      <c r="H56" s="358"/>
      <c r="I56" s="358"/>
      <c r="J56" s="358"/>
      <c r="K56" s="358"/>
      <c r="L56" s="360"/>
    </row>
    <row r="57" spans="1:12" x14ac:dyDescent="0.25">
      <c r="A57" s="87" t="s">
        <v>175</v>
      </c>
      <c r="B57" s="362" t="s">
        <v>376</v>
      </c>
      <c r="C57" s="358">
        <v>4</v>
      </c>
      <c r="D57" s="358">
        <v>2</v>
      </c>
      <c r="E57" s="358">
        <v>2</v>
      </c>
      <c r="F57" s="358">
        <v>0</v>
      </c>
      <c r="G57" s="358">
        <v>2</v>
      </c>
      <c r="H57" s="358"/>
      <c r="I57" s="358"/>
      <c r="J57" s="358"/>
      <c r="K57" s="358"/>
      <c r="L57" s="360"/>
    </row>
    <row r="58" spans="1:12" x14ac:dyDescent="0.25">
      <c r="A58" s="87" t="s">
        <v>176</v>
      </c>
      <c r="B58" s="362" t="s">
        <v>375</v>
      </c>
      <c r="C58" s="358">
        <v>3</v>
      </c>
      <c r="D58" s="358">
        <v>2</v>
      </c>
      <c r="E58" s="358">
        <v>1</v>
      </c>
      <c r="F58" s="358">
        <v>0</v>
      </c>
      <c r="G58" s="358">
        <v>1</v>
      </c>
      <c r="H58" s="358"/>
      <c r="I58" s="358"/>
      <c r="J58" s="358"/>
      <c r="K58" s="358"/>
      <c r="L58" s="360"/>
    </row>
    <row r="59" spans="1:12" x14ac:dyDescent="0.25">
      <c r="A59" s="87" t="s">
        <v>177</v>
      </c>
      <c r="B59" s="348" t="s">
        <v>875</v>
      </c>
      <c r="C59" s="358">
        <v>3</v>
      </c>
      <c r="D59" s="358">
        <v>2</v>
      </c>
      <c r="E59" s="358">
        <v>1</v>
      </c>
      <c r="F59" s="358">
        <v>0</v>
      </c>
      <c r="G59" s="358">
        <v>1</v>
      </c>
      <c r="H59" s="358"/>
      <c r="I59" s="358"/>
      <c r="J59" s="358"/>
      <c r="K59" s="358"/>
      <c r="L59" s="360"/>
    </row>
    <row r="60" spans="1:12" x14ac:dyDescent="0.25">
      <c r="A60" s="87" t="s">
        <v>178</v>
      </c>
      <c r="B60" s="348" t="s">
        <v>374</v>
      </c>
      <c r="C60" s="358">
        <v>5</v>
      </c>
      <c r="D60" s="358">
        <v>3</v>
      </c>
      <c r="E60" s="358">
        <v>2</v>
      </c>
      <c r="F60" s="358">
        <v>0</v>
      </c>
      <c r="G60" s="358">
        <v>2</v>
      </c>
      <c r="H60" s="358"/>
      <c r="I60" s="358"/>
      <c r="J60" s="358"/>
      <c r="K60" s="358"/>
      <c r="L60" s="360"/>
    </row>
    <row r="61" spans="1:12" x14ac:dyDescent="0.25">
      <c r="A61" s="357" t="s">
        <v>184</v>
      </c>
      <c r="B61" s="86" t="s">
        <v>1</v>
      </c>
      <c r="C61" s="354">
        <f>C62+C64</f>
        <v>35</v>
      </c>
      <c r="D61" s="354">
        <f t="shared" ref="D61:L61" si="13">D62+D64</f>
        <v>24</v>
      </c>
      <c r="E61" s="354">
        <f t="shared" si="13"/>
        <v>11</v>
      </c>
      <c r="F61" s="354">
        <f t="shared" si="13"/>
        <v>0</v>
      </c>
      <c r="G61" s="354">
        <f t="shared" si="13"/>
        <v>11</v>
      </c>
      <c r="H61" s="354">
        <f t="shared" si="13"/>
        <v>0</v>
      </c>
      <c r="I61" s="354">
        <f t="shared" si="13"/>
        <v>0</v>
      </c>
      <c r="J61" s="354">
        <f t="shared" si="13"/>
        <v>0</v>
      </c>
      <c r="K61" s="354">
        <f t="shared" si="13"/>
        <v>0</v>
      </c>
      <c r="L61" s="354">
        <f t="shared" si="13"/>
        <v>0</v>
      </c>
    </row>
    <row r="62" spans="1:12" s="371" customFormat="1" x14ac:dyDescent="0.25">
      <c r="A62" s="357" t="s">
        <v>911</v>
      </c>
      <c r="B62" s="86" t="s">
        <v>912</v>
      </c>
      <c r="C62" s="354">
        <v>13</v>
      </c>
      <c r="D62" s="354">
        <v>5</v>
      </c>
      <c r="E62" s="354">
        <v>8</v>
      </c>
      <c r="F62" s="354">
        <v>0</v>
      </c>
      <c r="G62" s="354">
        <v>8</v>
      </c>
      <c r="H62" s="354">
        <v>0</v>
      </c>
      <c r="I62" s="354">
        <v>0</v>
      </c>
      <c r="J62" s="354">
        <v>0</v>
      </c>
      <c r="K62" s="354">
        <v>0</v>
      </c>
      <c r="L62" s="361"/>
    </row>
    <row r="63" spans="1:12" x14ac:dyDescent="0.25">
      <c r="A63" s="357">
        <v>1</v>
      </c>
      <c r="B63" s="348" t="s">
        <v>915</v>
      </c>
      <c r="C63" s="358">
        <v>13</v>
      </c>
      <c r="D63" s="358">
        <v>5</v>
      </c>
      <c r="E63" s="358">
        <v>8</v>
      </c>
      <c r="F63" s="358"/>
      <c r="G63" s="358">
        <v>8</v>
      </c>
      <c r="H63" s="358"/>
      <c r="I63" s="358"/>
      <c r="J63" s="358"/>
      <c r="K63" s="358"/>
      <c r="L63" s="360"/>
    </row>
    <row r="64" spans="1:12" s="371" customFormat="1" x14ac:dyDescent="0.25">
      <c r="A64" s="357" t="s">
        <v>911</v>
      </c>
      <c r="B64" s="363" t="s">
        <v>914</v>
      </c>
      <c r="C64" s="354">
        <f>SUM(C65:C69)</f>
        <v>22</v>
      </c>
      <c r="D64" s="354">
        <f t="shared" ref="D64:L64" si="14">SUM(D65:D69)</f>
        <v>19</v>
      </c>
      <c r="E64" s="354">
        <f t="shared" si="14"/>
        <v>3</v>
      </c>
      <c r="F64" s="354">
        <f t="shared" si="14"/>
        <v>0</v>
      </c>
      <c r="G64" s="354">
        <f t="shared" si="14"/>
        <v>3</v>
      </c>
      <c r="H64" s="354">
        <f t="shared" si="14"/>
        <v>0</v>
      </c>
      <c r="I64" s="354">
        <f t="shared" si="14"/>
        <v>0</v>
      </c>
      <c r="J64" s="354">
        <f t="shared" si="14"/>
        <v>0</v>
      </c>
      <c r="K64" s="354">
        <f t="shared" si="14"/>
        <v>0</v>
      </c>
      <c r="L64" s="354">
        <f t="shared" si="14"/>
        <v>0</v>
      </c>
    </row>
    <row r="65" spans="1:13" x14ac:dyDescent="0.25">
      <c r="A65" s="87" t="s">
        <v>174</v>
      </c>
      <c r="B65" s="364" t="s">
        <v>266</v>
      </c>
      <c r="C65" s="358">
        <v>7</v>
      </c>
      <c r="D65" s="358">
        <v>7</v>
      </c>
      <c r="E65" s="358"/>
      <c r="F65" s="358"/>
      <c r="G65" s="358"/>
      <c r="H65" s="358"/>
      <c r="I65" s="358"/>
      <c r="J65" s="358"/>
      <c r="K65" s="358"/>
      <c r="L65" s="360"/>
    </row>
    <row r="66" spans="1:13" x14ac:dyDescent="0.25">
      <c r="A66" s="87" t="s">
        <v>175</v>
      </c>
      <c r="B66" s="362" t="s">
        <v>267</v>
      </c>
      <c r="C66" s="358">
        <v>4</v>
      </c>
      <c r="D66" s="358">
        <v>3</v>
      </c>
      <c r="E66" s="358">
        <v>1</v>
      </c>
      <c r="F66" s="358">
        <v>0</v>
      </c>
      <c r="G66" s="358">
        <v>1</v>
      </c>
      <c r="H66" s="358"/>
      <c r="I66" s="358"/>
      <c r="J66" s="358"/>
      <c r="K66" s="358"/>
      <c r="L66" s="360"/>
    </row>
    <row r="67" spans="1:13" x14ac:dyDescent="0.25">
      <c r="A67" s="87" t="s">
        <v>176</v>
      </c>
      <c r="B67" s="362" t="s">
        <v>269</v>
      </c>
      <c r="C67" s="358">
        <v>4</v>
      </c>
      <c r="D67" s="358">
        <v>3</v>
      </c>
      <c r="E67" s="358">
        <v>1</v>
      </c>
      <c r="F67" s="358">
        <v>0</v>
      </c>
      <c r="G67" s="358">
        <v>1</v>
      </c>
      <c r="H67" s="358"/>
      <c r="I67" s="358"/>
      <c r="J67" s="358"/>
      <c r="K67" s="358"/>
      <c r="L67" s="360"/>
    </row>
    <row r="68" spans="1:13" x14ac:dyDescent="0.25">
      <c r="A68" s="87" t="s">
        <v>177</v>
      </c>
      <c r="B68" s="362" t="s">
        <v>378</v>
      </c>
      <c r="C68" s="358">
        <v>4</v>
      </c>
      <c r="D68" s="358">
        <v>3</v>
      </c>
      <c r="E68" s="358">
        <v>1</v>
      </c>
      <c r="F68" s="358">
        <v>0</v>
      </c>
      <c r="G68" s="358">
        <v>1</v>
      </c>
      <c r="H68" s="358"/>
      <c r="I68" s="358"/>
      <c r="J68" s="358"/>
      <c r="K68" s="358"/>
      <c r="L68" s="360"/>
    </row>
    <row r="69" spans="1:13" x14ac:dyDescent="0.25">
      <c r="A69" s="87" t="s">
        <v>178</v>
      </c>
      <c r="B69" s="362" t="s">
        <v>268</v>
      </c>
      <c r="C69" s="358">
        <v>3</v>
      </c>
      <c r="D69" s="358">
        <v>3</v>
      </c>
      <c r="E69" s="358"/>
      <c r="F69" s="358"/>
      <c r="G69" s="358"/>
      <c r="H69" s="358"/>
      <c r="I69" s="358"/>
      <c r="J69" s="358"/>
      <c r="K69" s="358"/>
      <c r="L69" s="360"/>
    </row>
    <row r="70" spans="1:13" x14ac:dyDescent="0.25">
      <c r="A70" s="357" t="s">
        <v>185</v>
      </c>
      <c r="B70" s="86" t="s">
        <v>19</v>
      </c>
      <c r="C70" s="365">
        <f>C71+C73</f>
        <v>23</v>
      </c>
      <c r="D70" s="365">
        <f t="shared" ref="D70:L70" si="15">D71+D73</f>
        <v>13</v>
      </c>
      <c r="E70" s="365">
        <f t="shared" si="15"/>
        <v>10</v>
      </c>
      <c r="F70" s="365">
        <f t="shared" si="15"/>
        <v>0</v>
      </c>
      <c r="G70" s="365">
        <f t="shared" si="15"/>
        <v>0</v>
      </c>
      <c r="H70" s="365">
        <f t="shared" si="15"/>
        <v>0</v>
      </c>
      <c r="I70" s="365">
        <f t="shared" si="15"/>
        <v>0</v>
      </c>
      <c r="J70" s="365">
        <f t="shared" si="15"/>
        <v>0</v>
      </c>
      <c r="K70" s="365">
        <f t="shared" si="15"/>
        <v>0</v>
      </c>
      <c r="L70" s="365">
        <f t="shared" si="15"/>
        <v>10</v>
      </c>
    </row>
    <row r="71" spans="1:13" s="371" customFormat="1" ht="23.25" customHeight="1" x14ac:dyDescent="0.25">
      <c r="A71" s="357" t="s">
        <v>911</v>
      </c>
      <c r="B71" s="86" t="s">
        <v>912</v>
      </c>
      <c r="C71" s="357" t="s">
        <v>178</v>
      </c>
      <c r="D71" s="354">
        <v>5</v>
      </c>
      <c r="E71" s="354">
        <v>0</v>
      </c>
      <c r="F71" s="354">
        <v>0</v>
      </c>
      <c r="G71" s="354">
        <v>0</v>
      </c>
      <c r="H71" s="354">
        <v>0</v>
      </c>
      <c r="I71" s="354">
        <v>0</v>
      </c>
      <c r="J71" s="354">
        <v>0</v>
      </c>
      <c r="K71" s="354">
        <v>0</v>
      </c>
      <c r="L71" s="354"/>
      <c r="M71" s="18"/>
    </row>
    <row r="72" spans="1:13" ht="22.5" customHeight="1" x14ac:dyDescent="0.25">
      <c r="A72" s="357"/>
      <c r="B72" s="348" t="s">
        <v>915</v>
      </c>
      <c r="C72" s="87">
        <v>5</v>
      </c>
      <c r="D72" s="358">
        <v>5</v>
      </c>
      <c r="E72" s="358"/>
      <c r="F72" s="358"/>
      <c r="G72" s="358"/>
      <c r="H72" s="358"/>
      <c r="I72" s="358"/>
      <c r="J72" s="358"/>
      <c r="K72" s="358"/>
      <c r="L72" s="358"/>
      <c r="M72" s="3"/>
    </row>
    <row r="73" spans="1:13" s="371" customFormat="1" ht="22.5" customHeight="1" x14ac:dyDescent="0.25">
      <c r="A73" s="357" t="s">
        <v>911</v>
      </c>
      <c r="B73" s="86" t="s">
        <v>914</v>
      </c>
      <c r="C73" s="354">
        <f>SUM(C74:C78)</f>
        <v>18</v>
      </c>
      <c r="D73" s="354">
        <f>SUM(D74:D78)</f>
        <v>8</v>
      </c>
      <c r="E73" s="354">
        <v>10</v>
      </c>
      <c r="F73" s="354">
        <v>0</v>
      </c>
      <c r="G73" s="354">
        <v>0</v>
      </c>
      <c r="H73" s="354">
        <v>0</v>
      </c>
      <c r="I73" s="354">
        <v>0</v>
      </c>
      <c r="J73" s="354">
        <v>0</v>
      </c>
      <c r="K73" s="354">
        <v>0</v>
      </c>
      <c r="L73" s="354">
        <v>10</v>
      </c>
      <c r="M73" s="366"/>
    </row>
    <row r="74" spans="1:13" x14ac:dyDescent="0.25">
      <c r="A74" s="87" t="s">
        <v>174</v>
      </c>
      <c r="B74" s="362" t="s">
        <v>291</v>
      </c>
      <c r="C74" s="358">
        <v>4</v>
      </c>
      <c r="D74" s="358">
        <v>0</v>
      </c>
      <c r="E74" s="358">
        <v>4</v>
      </c>
      <c r="F74" s="358"/>
      <c r="G74" s="358"/>
      <c r="H74" s="358"/>
      <c r="I74" s="358"/>
      <c r="J74" s="358"/>
      <c r="K74" s="358"/>
      <c r="L74" s="360">
        <v>4</v>
      </c>
    </row>
    <row r="75" spans="1:13" x14ac:dyDescent="0.25">
      <c r="A75" s="87" t="s">
        <v>175</v>
      </c>
      <c r="B75" s="362" t="s">
        <v>281</v>
      </c>
      <c r="C75" s="358">
        <v>5</v>
      </c>
      <c r="D75" s="358">
        <v>2</v>
      </c>
      <c r="E75" s="358">
        <v>3</v>
      </c>
      <c r="F75" s="358"/>
      <c r="G75" s="358"/>
      <c r="H75" s="358"/>
      <c r="I75" s="358"/>
      <c r="J75" s="358"/>
      <c r="K75" s="358"/>
      <c r="L75" s="360">
        <v>3</v>
      </c>
    </row>
    <row r="76" spans="1:13" x14ac:dyDescent="0.25">
      <c r="A76" s="87" t="s">
        <v>176</v>
      </c>
      <c r="B76" s="362" t="s">
        <v>282</v>
      </c>
      <c r="C76" s="358">
        <v>4</v>
      </c>
      <c r="D76" s="358">
        <v>2</v>
      </c>
      <c r="E76" s="358">
        <v>2</v>
      </c>
      <c r="F76" s="358"/>
      <c r="G76" s="358"/>
      <c r="H76" s="358"/>
      <c r="I76" s="358"/>
      <c r="J76" s="358"/>
      <c r="K76" s="358"/>
      <c r="L76" s="360">
        <v>2</v>
      </c>
    </row>
    <row r="77" spans="1:13" x14ac:dyDescent="0.25">
      <c r="A77" s="87" t="s">
        <v>177</v>
      </c>
      <c r="B77" s="362" t="s">
        <v>292</v>
      </c>
      <c r="C77" s="358">
        <v>3</v>
      </c>
      <c r="D77" s="358">
        <v>2</v>
      </c>
      <c r="E77" s="358">
        <v>1</v>
      </c>
      <c r="F77" s="358"/>
      <c r="G77" s="358"/>
      <c r="H77" s="358"/>
      <c r="I77" s="358"/>
      <c r="J77" s="358"/>
      <c r="K77" s="358"/>
      <c r="L77" s="360">
        <v>1</v>
      </c>
    </row>
    <row r="78" spans="1:13" x14ac:dyDescent="0.25">
      <c r="A78" s="87" t="s">
        <v>178</v>
      </c>
      <c r="B78" s="362" t="s">
        <v>24</v>
      </c>
      <c r="C78" s="358">
        <v>2</v>
      </c>
      <c r="D78" s="358">
        <v>2</v>
      </c>
      <c r="E78" s="358"/>
      <c r="F78" s="358"/>
      <c r="G78" s="358"/>
      <c r="H78" s="358"/>
      <c r="I78" s="358"/>
      <c r="J78" s="358"/>
      <c r="K78" s="358"/>
      <c r="L78" s="360"/>
    </row>
    <row r="79" spans="1:13" x14ac:dyDescent="0.25">
      <c r="A79" s="357" t="s">
        <v>186</v>
      </c>
      <c r="B79" s="86" t="s">
        <v>151</v>
      </c>
      <c r="C79" s="354">
        <f>C80+C82</f>
        <v>32</v>
      </c>
      <c r="D79" s="354">
        <f t="shared" ref="D79:L79" si="16">D80+D82</f>
        <v>12</v>
      </c>
      <c r="E79" s="354">
        <f t="shared" si="16"/>
        <v>1</v>
      </c>
      <c r="F79" s="354">
        <f t="shared" si="16"/>
        <v>19</v>
      </c>
      <c r="G79" s="354">
        <f t="shared" si="16"/>
        <v>4</v>
      </c>
      <c r="H79" s="354">
        <f t="shared" si="16"/>
        <v>18</v>
      </c>
      <c r="I79" s="354">
        <f t="shared" si="16"/>
        <v>0</v>
      </c>
      <c r="J79" s="354">
        <f t="shared" si="16"/>
        <v>0</v>
      </c>
      <c r="K79" s="354">
        <f t="shared" si="16"/>
        <v>0</v>
      </c>
      <c r="L79" s="354">
        <f t="shared" si="16"/>
        <v>0</v>
      </c>
    </row>
    <row r="80" spans="1:13" s="371" customFormat="1" x14ac:dyDescent="0.25">
      <c r="A80" s="357"/>
      <c r="B80" s="86" t="s">
        <v>912</v>
      </c>
      <c r="C80" s="354">
        <v>7</v>
      </c>
      <c r="D80" s="354">
        <v>5</v>
      </c>
      <c r="E80" s="354">
        <v>0</v>
      </c>
      <c r="F80" s="354">
        <v>2</v>
      </c>
      <c r="G80" s="354">
        <v>2</v>
      </c>
      <c r="H80" s="354">
        <v>0</v>
      </c>
      <c r="I80" s="354">
        <v>0</v>
      </c>
      <c r="J80" s="354">
        <v>0</v>
      </c>
      <c r="K80" s="354">
        <v>0</v>
      </c>
      <c r="L80" s="361"/>
    </row>
    <row r="81" spans="1:12" x14ac:dyDescent="0.25">
      <c r="A81" s="357"/>
      <c r="B81" s="347" t="s">
        <v>915</v>
      </c>
      <c r="C81" s="358">
        <v>7</v>
      </c>
      <c r="D81" s="358">
        <v>5</v>
      </c>
      <c r="E81" s="358">
        <v>0</v>
      </c>
      <c r="F81" s="358">
        <v>2</v>
      </c>
      <c r="G81" s="358">
        <v>2</v>
      </c>
      <c r="H81" s="358">
        <v>0</v>
      </c>
      <c r="I81" s="358">
        <v>0</v>
      </c>
      <c r="J81" s="358">
        <v>0</v>
      </c>
      <c r="K81" s="358">
        <v>0</v>
      </c>
      <c r="L81" s="360"/>
    </row>
    <row r="82" spans="1:12" s="371" customFormat="1" x14ac:dyDescent="0.25">
      <c r="A82" s="357"/>
      <c r="B82" s="86" t="s">
        <v>914</v>
      </c>
      <c r="C82" s="354">
        <f>SUM(C83:C86)</f>
        <v>25</v>
      </c>
      <c r="D82" s="354">
        <f t="shared" ref="D82:L82" si="17">SUM(D83:D86)</f>
        <v>7</v>
      </c>
      <c r="E82" s="354">
        <f t="shared" si="17"/>
        <v>1</v>
      </c>
      <c r="F82" s="354">
        <f t="shared" si="17"/>
        <v>17</v>
      </c>
      <c r="G82" s="354">
        <f t="shared" si="17"/>
        <v>2</v>
      </c>
      <c r="H82" s="354">
        <f t="shared" si="17"/>
        <v>18</v>
      </c>
      <c r="I82" s="354">
        <f t="shared" si="17"/>
        <v>0</v>
      </c>
      <c r="J82" s="354">
        <f t="shared" si="17"/>
        <v>0</v>
      </c>
      <c r="K82" s="354">
        <f t="shared" si="17"/>
        <v>0</v>
      </c>
      <c r="L82" s="354">
        <f t="shared" si="17"/>
        <v>0</v>
      </c>
    </row>
    <row r="83" spans="1:12" x14ac:dyDescent="0.25">
      <c r="A83" s="87" t="s">
        <v>174</v>
      </c>
      <c r="B83" s="362" t="s">
        <v>333</v>
      </c>
      <c r="C83" s="358">
        <v>5</v>
      </c>
      <c r="D83" s="358">
        <v>2</v>
      </c>
      <c r="E83" s="358">
        <v>0</v>
      </c>
      <c r="F83" s="358">
        <v>3</v>
      </c>
      <c r="G83" s="358">
        <v>2</v>
      </c>
      <c r="H83" s="358">
        <v>3</v>
      </c>
      <c r="I83" s="358"/>
      <c r="J83" s="358"/>
      <c r="K83" s="358"/>
      <c r="L83" s="360"/>
    </row>
    <row r="84" spans="1:12" x14ac:dyDescent="0.25">
      <c r="A84" s="87" t="s">
        <v>175</v>
      </c>
      <c r="B84" s="362" t="s">
        <v>877</v>
      </c>
      <c r="C84" s="358">
        <v>5</v>
      </c>
      <c r="D84" s="358"/>
      <c r="E84" s="358"/>
      <c r="F84" s="358">
        <v>5</v>
      </c>
      <c r="G84" s="358"/>
      <c r="H84" s="358">
        <v>5</v>
      </c>
      <c r="I84" s="358"/>
      <c r="J84" s="358"/>
      <c r="K84" s="358"/>
      <c r="L84" s="360"/>
    </row>
    <row r="85" spans="1:12" x14ac:dyDescent="0.25">
      <c r="A85" s="87" t="s">
        <v>176</v>
      </c>
      <c r="B85" s="362" t="s">
        <v>335</v>
      </c>
      <c r="C85" s="358">
        <v>8</v>
      </c>
      <c r="D85" s="358">
        <v>2</v>
      </c>
      <c r="E85" s="358"/>
      <c r="F85" s="358">
        <v>6</v>
      </c>
      <c r="G85" s="358"/>
      <c r="H85" s="358">
        <v>6</v>
      </c>
      <c r="I85" s="358"/>
      <c r="J85" s="358"/>
      <c r="K85" s="358"/>
      <c r="L85" s="360"/>
    </row>
    <row r="86" spans="1:12" x14ac:dyDescent="0.25">
      <c r="A86" s="87" t="s">
        <v>177</v>
      </c>
      <c r="B86" s="362" t="s">
        <v>336</v>
      </c>
      <c r="C86" s="358">
        <v>7</v>
      </c>
      <c r="D86" s="358">
        <v>3</v>
      </c>
      <c r="E86" s="358">
        <v>1</v>
      </c>
      <c r="F86" s="358">
        <v>3</v>
      </c>
      <c r="G86" s="358"/>
      <c r="H86" s="358">
        <v>4</v>
      </c>
      <c r="I86" s="358"/>
      <c r="J86" s="358"/>
      <c r="K86" s="358"/>
      <c r="L86" s="360"/>
    </row>
    <row r="87" spans="1:12" x14ac:dyDescent="0.25">
      <c r="A87" s="357" t="s">
        <v>187</v>
      </c>
      <c r="B87" s="86" t="s">
        <v>132</v>
      </c>
      <c r="C87" s="354">
        <f>C88+C90</f>
        <v>20</v>
      </c>
      <c r="D87" s="354">
        <f t="shared" ref="D87:L87" si="18">D88+D90</f>
        <v>8</v>
      </c>
      <c r="E87" s="354">
        <f t="shared" si="18"/>
        <v>10</v>
      </c>
      <c r="F87" s="354">
        <f t="shared" si="18"/>
        <v>2</v>
      </c>
      <c r="G87" s="354">
        <f t="shared" si="18"/>
        <v>12</v>
      </c>
      <c r="H87" s="354">
        <f t="shared" si="18"/>
        <v>0</v>
      </c>
      <c r="I87" s="354">
        <f t="shared" si="18"/>
        <v>0</v>
      </c>
      <c r="J87" s="354">
        <f t="shared" si="18"/>
        <v>0</v>
      </c>
      <c r="K87" s="354">
        <f t="shared" si="18"/>
        <v>0</v>
      </c>
      <c r="L87" s="354">
        <f t="shared" si="18"/>
        <v>0</v>
      </c>
    </row>
    <row r="88" spans="1:12" s="371" customFormat="1" x14ac:dyDescent="0.25">
      <c r="A88" s="357"/>
      <c r="B88" s="86" t="s">
        <v>912</v>
      </c>
      <c r="C88" s="354">
        <v>2</v>
      </c>
      <c r="D88" s="354">
        <v>2</v>
      </c>
      <c r="E88" s="354">
        <v>0</v>
      </c>
      <c r="F88" s="354">
        <v>0</v>
      </c>
      <c r="G88" s="354">
        <v>0</v>
      </c>
      <c r="H88" s="354">
        <v>0</v>
      </c>
      <c r="I88" s="354">
        <v>0</v>
      </c>
      <c r="J88" s="354">
        <v>0</v>
      </c>
      <c r="K88" s="354">
        <v>0</v>
      </c>
      <c r="L88" s="361"/>
    </row>
    <row r="89" spans="1:12" x14ac:dyDescent="0.25">
      <c r="A89" s="357"/>
      <c r="B89" s="347" t="s">
        <v>915</v>
      </c>
      <c r="C89" s="358">
        <v>2</v>
      </c>
      <c r="D89" s="358">
        <v>2</v>
      </c>
      <c r="E89" s="358"/>
      <c r="F89" s="358"/>
      <c r="G89" s="358"/>
      <c r="H89" s="358"/>
      <c r="I89" s="358"/>
      <c r="J89" s="358"/>
      <c r="K89" s="358"/>
      <c r="L89" s="360"/>
    </row>
    <row r="90" spans="1:12" s="371" customFormat="1" x14ac:dyDescent="0.25">
      <c r="A90" s="357"/>
      <c r="B90" s="86" t="s">
        <v>914</v>
      </c>
      <c r="C90" s="354">
        <f>SUM(C91:C94)</f>
        <v>18</v>
      </c>
      <c r="D90" s="354">
        <f t="shared" ref="D90:K90" si="19">SUM(D91:D94)</f>
        <v>6</v>
      </c>
      <c r="E90" s="354">
        <f t="shared" si="19"/>
        <v>10</v>
      </c>
      <c r="F90" s="354">
        <f t="shared" si="19"/>
        <v>2</v>
      </c>
      <c r="G90" s="354">
        <f t="shared" si="19"/>
        <v>12</v>
      </c>
      <c r="H90" s="354">
        <f t="shared" si="19"/>
        <v>0</v>
      </c>
      <c r="I90" s="354">
        <f t="shared" si="19"/>
        <v>0</v>
      </c>
      <c r="J90" s="354">
        <f t="shared" si="19"/>
        <v>0</v>
      </c>
      <c r="K90" s="354">
        <f t="shared" si="19"/>
        <v>0</v>
      </c>
      <c r="L90" s="361"/>
    </row>
    <row r="91" spans="1:12" x14ac:dyDescent="0.25">
      <c r="A91" s="87" t="s">
        <v>174</v>
      </c>
      <c r="B91" s="362" t="s">
        <v>339</v>
      </c>
      <c r="C91" s="358">
        <v>4</v>
      </c>
      <c r="D91" s="358">
        <v>2</v>
      </c>
      <c r="E91" s="358">
        <v>2</v>
      </c>
      <c r="F91" s="358">
        <v>0</v>
      </c>
      <c r="G91" s="358">
        <v>2</v>
      </c>
      <c r="H91" s="358"/>
      <c r="I91" s="358"/>
      <c r="J91" s="358"/>
      <c r="K91" s="358"/>
      <c r="L91" s="360"/>
    </row>
    <row r="92" spans="1:12" x14ac:dyDescent="0.25">
      <c r="A92" s="87" t="s">
        <v>175</v>
      </c>
      <c r="B92" s="362" t="s">
        <v>340</v>
      </c>
      <c r="C92" s="358">
        <v>4</v>
      </c>
      <c r="D92" s="358"/>
      <c r="E92" s="358">
        <v>3</v>
      </c>
      <c r="F92" s="358">
        <v>1</v>
      </c>
      <c r="G92" s="358">
        <v>4</v>
      </c>
      <c r="H92" s="358"/>
      <c r="I92" s="358"/>
      <c r="J92" s="358"/>
      <c r="K92" s="358"/>
      <c r="L92" s="360"/>
    </row>
    <row r="93" spans="1:12" x14ac:dyDescent="0.25">
      <c r="A93" s="87" t="s">
        <v>176</v>
      </c>
      <c r="B93" s="362" t="s">
        <v>341</v>
      </c>
      <c r="C93" s="358">
        <v>4</v>
      </c>
      <c r="D93" s="358">
        <v>2</v>
      </c>
      <c r="E93" s="358">
        <v>2</v>
      </c>
      <c r="F93" s="358"/>
      <c r="G93" s="358">
        <v>2</v>
      </c>
      <c r="H93" s="358"/>
      <c r="I93" s="358"/>
      <c r="J93" s="358"/>
      <c r="K93" s="358"/>
      <c r="L93" s="360"/>
    </row>
    <row r="94" spans="1:12" x14ac:dyDescent="0.25">
      <c r="A94" s="87" t="s">
        <v>177</v>
      </c>
      <c r="B94" s="362" t="s">
        <v>343</v>
      </c>
      <c r="C94" s="358">
        <v>6</v>
      </c>
      <c r="D94" s="358">
        <v>2</v>
      </c>
      <c r="E94" s="358">
        <v>3</v>
      </c>
      <c r="F94" s="358">
        <v>1</v>
      </c>
      <c r="G94" s="358">
        <v>4</v>
      </c>
      <c r="H94" s="358"/>
      <c r="I94" s="358"/>
      <c r="J94" s="358"/>
      <c r="K94" s="358"/>
      <c r="L94" s="360"/>
    </row>
    <row r="95" spans="1:12" x14ac:dyDescent="0.25">
      <c r="A95" s="357" t="s">
        <v>188</v>
      </c>
      <c r="B95" s="86" t="s">
        <v>0</v>
      </c>
      <c r="C95" s="354">
        <f>C98+C96</f>
        <v>52</v>
      </c>
      <c r="D95" s="354">
        <f t="shared" ref="D95:L95" si="20">D98+D96</f>
        <v>33</v>
      </c>
      <c r="E95" s="354">
        <f t="shared" si="20"/>
        <v>10</v>
      </c>
      <c r="F95" s="354">
        <f t="shared" si="20"/>
        <v>8</v>
      </c>
      <c r="G95" s="354">
        <f t="shared" si="20"/>
        <v>12</v>
      </c>
      <c r="H95" s="354">
        <f t="shared" si="20"/>
        <v>6</v>
      </c>
      <c r="I95" s="354">
        <f t="shared" si="20"/>
        <v>0</v>
      </c>
      <c r="J95" s="354">
        <f t="shared" si="20"/>
        <v>0</v>
      </c>
      <c r="K95" s="354">
        <f t="shared" si="20"/>
        <v>0</v>
      </c>
      <c r="L95" s="354">
        <f t="shared" si="20"/>
        <v>0</v>
      </c>
    </row>
    <row r="96" spans="1:12" s="371" customFormat="1" x14ac:dyDescent="0.25">
      <c r="A96" s="357"/>
      <c r="B96" s="86" t="s">
        <v>912</v>
      </c>
      <c r="C96" s="354">
        <v>12</v>
      </c>
      <c r="D96" s="354">
        <v>4</v>
      </c>
      <c r="E96" s="354">
        <v>8</v>
      </c>
      <c r="F96" s="354">
        <v>0</v>
      </c>
      <c r="G96" s="354">
        <v>8</v>
      </c>
      <c r="H96" s="354">
        <v>0</v>
      </c>
      <c r="I96" s="354">
        <v>0</v>
      </c>
      <c r="J96" s="354">
        <v>0</v>
      </c>
      <c r="K96" s="354">
        <v>0</v>
      </c>
      <c r="L96" s="361"/>
    </row>
    <row r="97" spans="1:13" x14ac:dyDescent="0.25">
      <c r="A97" s="357"/>
      <c r="B97" s="348" t="s">
        <v>915</v>
      </c>
      <c r="C97" s="358">
        <v>12</v>
      </c>
      <c r="D97" s="358">
        <v>4</v>
      </c>
      <c r="E97" s="358">
        <v>8</v>
      </c>
      <c r="F97" s="358"/>
      <c r="G97" s="358">
        <v>8</v>
      </c>
      <c r="H97" s="358"/>
      <c r="I97" s="358"/>
      <c r="J97" s="358"/>
      <c r="K97" s="358"/>
      <c r="L97" s="360"/>
    </row>
    <row r="98" spans="1:13" s="371" customFormat="1" x14ac:dyDescent="0.25">
      <c r="A98" s="357"/>
      <c r="B98" s="86" t="s">
        <v>914</v>
      </c>
      <c r="C98" s="354">
        <f>SUM(C99:C106)</f>
        <v>40</v>
      </c>
      <c r="D98" s="354">
        <f t="shared" ref="D98:L98" si="21">SUM(D99:D106)</f>
        <v>29</v>
      </c>
      <c r="E98" s="354">
        <f t="shared" si="21"/>
        <v>2</v>
      </c>
      <c r="F98" s="354">
        <f t="shared" si="21"/>
        <v>8</v>
      </c>
      <c r="G98" s="354">
        <f t="shared" si="21"/>
        <v>4</v>
      </c>
      <c r="H98" s="354">
        <f t="shared" si="21"/>
        <v>6</v>
      </c>
      <c r="I98" s="354">
        <f t="shared" si="21"/>
        <v>0</v>
      </c>
      <c r="J98" s="354">
        <f t="shared" si="21"/>
        <v>0</v>
      </c>
      <c r="K98" s="354">
        <f t="shared" si="21"/>
        <v>0</v>
      </c>
      <c r="L98" s="354">
        <f t="shared" si="21"/>
        <v>0</v>
      </c>
    </row>
    <row r="99" spans="1:13" x14ac:dyDescent="0.25">
      <c r="A99" s="87" t="s">
        <v>174</v>
      </c>
      <c r="B99" s="362" t="s">
        <v>383</v>
      </c>
      <c r="C99" s="359">
        <v>9</v>
      </c>
      <c r="D99" s="359">
        <v>6</v>
      </c>
      <c r="E99" s="359"/>
      <c r="F99" s="359">
        <v>2</v>
      </c>
      <c r="G99" s="359"/>
      <c r="H99" s="359">
        <v>2</v>
      </c>
      <c r="I99" s="359"/>
      <c r="J99" s="359"/>
      <c r="K99" s="359"/>
      <c r="L99" s="360"/>
    </row>
    <row r="100" spans="1:13" x14ac:dyDescent="0.25">
      <c r="A100" s="87" t="s">
        <v>175</v>
      </c>
      <c r="B100" s="362" t="s">
        <v>214</v>
      </c>
      <c r="C100" s="358">
        <v>5</v>
      </c>
      <c r="D100" s="358">
        <v>3</v>
      </c>
      <c r="E100" s="358"/>
      <c r="F100" s="358">
        <v>2</v>
      </c>
      <c r="G100" s="358">
        <v>1</v>
      </c>
      <c r="H100" s="358">
        <v>1</v>
      </c>
      <c r="I100" s="358"/>
      <c r="J100" s="358"/>
      <c r="K100" s="358"/>
      <c r="L100" s="360"/>
    </row>
    <row r="101" spans="1:13" x14ac:dyDescent="0.25">
      <c r="A101" s="87" t="s">
        <v>176</v>
      </c>
      <c r="B101" s="362" t="s">
        <v>223</v>
      </c>
      <c r="C101" s="358">
        <v>5</v>
      </c>
      <c r="D101" s="358">
        <v>4</v>
      </c>
      <c r="E101" s="358"/>
      <c r="F101" s="358">
        <v>1</v>
      </c>
      <c r="G101" s="358"/>
      <c r="H101" s="358">
        <v>1</v>
      </c>
      <c r="I101" s="358"/>
      <c r="J101" s="358"/>
      <c r="K101" s="358"/>
      <c r="L101" s="360"/>
    </row>
    <row r="102" spans="1:13" x14ac:dyDescent="0.25">
      <c r="A102" s="87" t="s">
        <v>177</v>
      </c>
      <c r="B102" s="362" t="s">
        <v>224</v>
      </c>
      <c r="C102" s="358">
        <v>6</v>
      </c>
      <c r="D102" s="358">
        <v>4</v>
      </c>
      <c r="E102" s="358">
        <v>1</v>
      </c>
      <c r="F102" s="358">
        <v>1</v>
      </c>
      <c r="G102" s="358">
        <v>1</v>
      </c>
      <c r="H102" s="358">
        <v>1</v>
      </c>
      <c r="I102" s="358"/>
      <c r="J102" s="358"/>
      <c r="K102" s="358"/>
      <c r="L102" s="360"/>
    </row>
    <row r="103" spans="1:13" x14ac:dyDescent="0.25">
      <c r="A103" s="87" t="s">
        <v>178</v>
      </c>
      <c r="B103" s="362" t="s">
        <v>381</v>
      </c>
      <c r="C103" s="358">
        <v>6</v>
      </c>
      <c r="D103" s="358">
        <v>3</v>
      </c>
      <c r="E103" s="358">
        <v>1</v>
      </c>
      <c r="F103" s="358">
        <v>2</v>
      </c>
      <c r="G103" s="358">
        <v>2</v>
      </c>
      <c r="H103" s="358">
        <v>1</v>
      </c>
      <c r="I103" s="358"/>
      <c r="J103" s="358"/>
      <c r="K103" s="358"/>
      <c r="L103" s="360"/>
    </row>
    <row r="104" spans="1:13" x14ac:dyDescent="0.25">
      <c r="A104" s="87" t="s">
        <v>179</v>
      </c>
      <c r="B104" s="362" t="s">
        <v>220</v>
      </c>
      <c r="C104" s="358">
        <v>3</v>
      </c>
      <c r="D104" s="358">
        <v>3</v>
      </c>
      <c r="E104" s="358"/>
      <c r="F104" s="358"/>
      <c r="G104" s="358"/>
      <c r="H104" s="358"/>
      <c r="I104" s="358"/>
      <c r="J104" s="358"/>
      <c r="K104" s="358"/>
      <c r="L104" s="360"/>
    </row>
    <row r="105" spans="1:13" x14ac:dyDescent="0.25">
      <c r="A105" s="87" t="s">
        <v>180</v>
      </c>
      <c r="B105" s="362" t="s">
        <v>234</v>
      </c>
      <c r="C105" s="358">
        <v>3</v>
      </c>
      <c r="D105" s="358">
        <v>3</v>
      </c>
      <c r="E105" s="358"/>
      <c r="F105" s="358"/>
      <c r="G105" s="358"/>
      <c r="H105" s="358"/>
      <c r="I105" s="358"/>
      <c r="J105" s="358"/>
      <c r="K105" s="358"/>
      <c r="L105" s="360"/>
    </row>
    <row r="106" spans="1:13" x14ac:dyDescent="0.25">
      <c r="A106" s="87" t="s">
        <v>181</v>
      </c>
      <c r="B106" s="367" t="s">
        <v>236</v>
      </c>
      <c r="C106" s="358">
        <v>3</v>
      </c>
      <c r="D106" s="358">
        <v>3</v>
      </c>
      <c r="E106" s="358"/>
      <c r="F106" s="358"/>
      <c r="G106" s="358"/>
      <c r="H106" s="358"/>
      <c r="I106" s="358"/>
      <c r="J106" s="358"/>
      <c r="K106" s="358"/>
      <c r="L106" s="360"/>
    </row>
    <row r="107" spans="1:13" x14ac:dyDescent="0.25">
      <c r="A107" s="87"/>
      <c r="B107" s="472" t="s">
        <v>846</v>
      </c>
      <c r="C107" s="473"/>
      <c r="D107" s="473"/>
      <c r="E107" s="473"/>
      <c r="F107" s="473"/>
      <c r="G107" s="473"/>
      <c r="H107" s="473"/>
      <c r="I107" s="473"/>
      <c r="J107" s="473"/>
      <c r="K107" s="473"/>
      <c r="L107" s="474"/>
    </row>
    <row r="108" spans="1:13" x14ac:dyDescent="0.25">
      <c r="A108" s="372" t="s">
        <v>171</v>
      </c>
      <c r="B108" s="373" t="s">
        <v>407</v>
      </c>
      <c r="C108" s="372">
        <v>153</v>
      </c>
      <c r="D108" s="372">
        <v>121</v>
      </c>
      <c r="E108" s="372">
        <v>24</v>
      </c>
      <c r="F108" s="372">
        <v>8</v>
      </c>
      <c r="G108" s="374">
        <v>24</v>
      </c>
      <c r="H108" s="374"/>
      <c r="I108" s="374"/>
      <c r="J108" s="374"/>
      <c r="K108" s="375"/>
      <c r="L108" s="375"/>
    </row>
    <row r="109" spans="1:13" x14ac:dyDescent="0.25">
      <c r="A109" s="372"/>
      <c r="B109" s="373" t="s">
        <v>909</v>
      </c>
      <c r="C109" s="372">
        <v>12</v>
      </c>
      <c r="D109" s="372">
        <v>4</v>
      </c>
      <c r="E109" s="372">
        <v>8</v>
      </c>
      <c r="F109" s="372">
        <v>0</v>
      </c>
      <c r="G109" s="374">
        <v>8</v>
      </c>
      <c r="H109" s="374"/>
      <c r="I109" s="374"/>
      <c r="J109" s="374"/>
      <c r="K109" s="375"/>
      <c r="L109" s="375"/>
    </row>
    <row r="110" spans="1:13" s="371" customFormat="1" x14ac:dyDescent="0.25">
      <c r="A110" s="374"/>
      <c r="B110" s="376" t="s">
        <v>913</v>
      </c>
      <c r="C110" s="374">
        <v>11</v>
      </c>
      <c r="D110" s="374">
        <v>3</v>
      </c>
      <c r="E110" s="374">
        <v>8</v>
      </c>
      <c r="F110" s="374">
        <v>0</v>
      </c>
      <c r="G110" s="374">
        <v>8</v>
      </c>
      <c r="H110" s="374"/>
      <c r="I110" s="374"/>
      <c r="J110" s="374"/>
      <c r="K110" s="375"/>
      <c r="L110" s="375"/>
      <c r="M110" s="1"/>
    </row>
    <row r="111" spans="1:13" x14ac:dyDescent="0.25">
      <c r="A111" s="374"/>
      <c r="B111" s="376" t="s">
        <v>918</v>
      </c>
      <c r="C111" s="374">
        <v>1</v>
      </c>
      <c r="D111" s="374">
        <v>1</v>
      </c>
      <c r="E111" s="374">
        <v>0</v>
      </c>
      <c r="F111" s="374">
        <v>0</v>
      </c>
      <c r="G111" s="374"/>
      <c r="H111" s="374"/>
      <c r="I111" s="374"/>
      <c r="J111" s="374"/>
      <c r="K111" s="375"/>
      <c r="L111" s="375"/>
    </row>
    <row r="112" spans="1:13" x14ac:dyDescent="0.25">
      <c r="A112" s="372"/>
      <c r="B112" s="373" t="s">
        <v>919</v>
      </c>
      <c r="C112" s="372">
        <v>141</v>
      </c>
      <c r="D112" s="372">
        <v>117</v>
      </c>
      <c r="E112" s="372">
        <v>16</v>
      </c>
      <c r="F112" s="372">
        <v>8</v>
      </c>
      <c r="G112" s="374">
        <v>16</v>
      </c>
      <c r="H112" s="374"/>
      <c r="I112" s="374"/>
      <c r="J112" s="374"/>
      <c r="K112" s="375"/>
      <c r="L112" s="375"/>
    </row>
    <row r="113" spans="1:13" x14ac:dyDescent="0.25">
      <c r="A113" s="374">
        <v>1</v>
      </c>
      <c r="B113" s="376" t="s">
        <v>661</v>
      </c>
      <c r="C113" s="374">
        <v>55</v>
      </c>
      <c r="D113" s="374">
        <v>41</v>
      </c>
      <c r="E113" s="374">
        <v>9</v>
      </c>
      <c r="F113" s="374">
        <v>5</v>
      </c>
      <c r="G113" s="374">
        <v>9</v>
      </c>
      <c r="H113" s="374"/>
      <c r="I113" s="374"/>
      <c r="J113" s="374"/>
      <c r="K113" s="375"/>
      <c r="L113" s="375"/>
    </row>
    <row r="114" spans="1:13" x14ac:dyDescent="0.25">
      <c r="A114" s="374">
        <v>2</v>
      </c>
      <c r="B114" s="376" t="s">
        <v>419</v>
      </c>
      <c r="C114" s="374">
        <v>26</v>
      </c>
      <c r="D114" s="374">
        <v>24</v>
      </c>
      <c r="E114" s="374">
        <v>2</v>
      </c>
      <c r="F114" s="374">
        <v>0</v>
      </c>
      <c r="G114" s="374">
        <v>2</v>
      </c>
      <c r="H114" s="374"/>
      <c r="I114" s="374"/>
      <c r="J114" s="374"/>
      <c r="K114" s="375"/>
      <c r="L114" s="375"/>
    </row>
    <row r="115" spans="1:13" s="371" customFormat="1" x14ac:dyDescent="0.25">
      <c r="A115" s="374">
        <v>3</v>
      </c>
      <c r="B115" s="376" t="s">
        <v>411</v>
      </c>
      <c r="C115" s="374">
        <v>27</v>
      </c>
      <c r="D115" s="374">
        <v>23</v>
      </c>
      <c r="E115" s="374">
        <v>3</v>
      </c>
      <c r="F115" s="374">
        <v>1</v>
      </c>
      <c r="G115" s="374">
        <v>3</v>
      </c>
      <c r="H115" s="374"/>
      <c r="I115" s="374"/>
      <c r="J115" s="374"/>
      <c r="K115" s="375"/>
      <c r="L115" s="375"/>
      <c r="M115" s="1"/>
    </row>
    <row r="116" spans="1:13" x14ac:dyDescent="0.25">
      <c r="A116" s="374">
        <v>4</v>
      </c>
      <c r="B116" s="376" t="s">
        <v>425</v>
      </c>
      <c r="C116" s="374">
        <v>13</v>
      </c>
      <c r="D116" s="374">
        <v>12</v>
      </c>
      <c r="E116" s="374">
        <v>1</v>
      </c>
      <c r="F116" s="374">
        <v>0</v>
      </c>
      <c r="G116" s="374">
        <v>1</v>
      </c>
      <c r="H116" s="374"/>
      <c r="I116" s="374"/>
      <c r="J116" s="374"/>
      <c r="K116" s="375"/>
      <c r="L116" s="375"/>
    </row>
    <row r="117" spans="1:13" ht="24.75" customHeight="1" x14ac:dyDescent="0.25">
      <c r="A117" s="374">
        <v>5</v>
      </c>
      <c r="B117" s="376" t="s">
        <v>423</v>
      </c>
      <c r="C117" s="374">
        <v>20</v>
      </c>
      <c r="D117" s="374">
        <v>17</v>
      </c>
      <c r="E117" s="374">
        <v>1</v>
      </c>
      <c r="F117" s="374">
        <v>2</v>
      </c>
      <c r="G117" s="374">
        <v>1</v>
      </c>
      <c r="H117" s="374"/>
      <c r="I117" s="374"/>
      <c r="J117" s="374"/>
      <c r="K117" s="375"/>
      <c r="L117" s="375"/>
    </row>
    <row r="118" spans="1:13" s="371" customFormat="1" x14ac:dyDescent="0.25">
      <c r="A118" s="372" t="s">
        <v>172</v>
      </c>
      <c r="B118" s="373" t="s">
        <v>443</v>
      </c>
      <c r="C118" s="372">
        <v>117</v>
      </c>
      <c r="D118" s="372">
        <v>110</v>
      </c>
      <c r="E118" s="372">
        <v>7</v>
      </c>
      <c r="F118" s="372">
        <v>0</v>
      </c>
      <c r="G118" s="374">
        <v>7</v>
      </c>
      <c r="H118" s="374"/>
      <c r="I118" s="374"/>
      <c r="J118" s="374"/>
      <c r="K118" s="375"/>
      <c r="L118" s="375"/>
      <c r="M118" s="1"/>
    </row>
    <row r="119" spans="1:13" x14ac:dyDescent="0.25">
      <c r="A119" s="372"/>
      <c r="B119" s="373" t="s">
        <v>909</v>
      </c>
      <c r="C119" s="372">
        <v>11</v>
      </c>
      <c r="D119" s="372">
        <v>10</v>
      </c>
      <c r="E119" s="372">
        <v>1</v>
      </c>
      <c r="F119" s="372">
        <v>0</v>
      </c>
      <c r="G119" s="374">
        <v>1</v>
      </c>
      <c r="H119" s="374"/>
      <c r="I119" s="374"/>
      <c r="J119" s="374"/>
      <c r="K119" s="375"/>
      <c r="L119" s="375"/>
    </row>
    <row r="120" spans="1:13" x14ac:dyDescent="0.25">
      <c r="A120" s="374"/>
      <c r="B120" s="376" t="s">
        <v>913</v>
      </c>
      <c r="C120" s="374">
        <v>8</v>
      </c>
      <c r="D120" s="374">
        <v>7</v>
      </c>
      <c r="E120" s="374">
        <v>1</v>
      </c>
      <c r="F120" s="374">
        <v>0</v>
      </c>
      <c r="G120" s="374">
        <v>1</v>
      </c>
      <c r="H120" s="374"/>
      <c r="I120" s="374"/>
      <c r="J120" s="374"/>
      <c r="K120" s="375"/>
      <c r="L120" s="375"/>
    </row>
    <row r="121" spans="1:13" x14ac:dyDescent="0.25">
      <c r="A121" s="374"/>
      <c r="B121" s="376" t="s">
        <v>918</v>
      </c>
      <c r="C121" s="374">
        <v>3</v>
      </c>
      <c r="D121" s="374">
        <v>3</v>
      </c>
      <c r="E121" s="374">
        <v>0</v>
      </c>
      <c r="F121" s="374">
        <v>0</v>
      </c>
      <c r="G121" s="374"/>
      <c r="H121" s="374"/>
      <c r="I121" s="374"/>
      <c r="J121" s="374"/>
      <c r="K121" s="375"/>
      <c r="L121" s="375"/>
    </row>
    <row r="122" spans="1:13" x14ac:dyDescent="0.25">
      <c r="A122" s="372"/>
      <c r="B122" s="373" t="s">
        <v>919</v>
      </c>
      <c r="C122" s="372">
        <v>106</v>
      </c>
      <c r="D122" s="372">
        <v>100</v>
      </c>
      <c r="E122" s="372">
        <v>6</v>
      </c>
      <c r="F122" s="372">
        <v>0</v>
      </c>
      <c r="G122" s="374">
        <v>6</v>
      </c>
      <c r="H122" s="374"/>
      <c r="I122" s="374"/>
      <c r="J122" s="374"/>
      <c r="K122" s="375"/>
      <c r="L122" s="375"/>
    </row>
    <row r="123" spans="1:13" x14ac:dyDescent="0.25">
      <c r="A123" s="374">
        <v>1</v>
      </c>
      <c r="B123" s="376" t="s">
        <v>662</v>
      </c>
      <c r="C123" s="374">
        <v>34</v>
      </c>
      <c r="D123" s="374">
        <v>30</v>
      </c>
      <c r="E123" s="374">
        <v>4</v>
      </c>
      <c r="F123" s="374">
        <v>0</v>
      </c>
      <c r="G123" s="374">
        <v>4</v>
      </c>
      <c r="H123" s="374"/>
      <c r="I123" s="374"/>
      <c r="J123" s="374"/>
      <c r="K123" s="375"/>
      <c r="L123" s="375"/>
    </row>
    <row r="124" spans="1:13" x14ac:dyDescent="0.25">
      <c r="A124" s="374">
        <v>2</v>
      </c>
      <c r="B124" s="376" t="s">
        <v>447</v>
      </c>
      <c r="C124" s="374">
        <v>18</v>
      </c>
      <c r="D124" s="374">
        <v>18</v>
      </c>
      <c r="E124" s="374">
        <v>0</v>
      </c>
      <c r="F124" s="374">
        <v>0</v>
      </c>
      <c r="G124" s="374">
        <v>0</v>
      </c>
      <c r="H124" s="374"/>
      <c r="I124" s="374"/>
      <c r="J124" s="374"/>
      <c r="K124" s="375"/>
      <c r="L124" s="375"/>
    </row>
    <row r="125" spans="1:13" s="371" customFormat="1" x14ac:dyDescent="0.25">
      <c r="A125" s="374">
        <v>3</v>
      </c>
      <c r="B125" s="376" t="s">
        <v>459</v>
      </c>
      <c r="C125" s="374">
        <v>25</v>
      </c>
      <c r="D125" s="374">
        <v>24</v>
      </c>
      <c r="E125" s="374">
        <v>1</v>
      </c>
      <c r="F125" s="374">
        <v>0</v>
      </c>
      <c r="G125" s="374">
        <v>1</v>
      </c>
      <c r="H125" s="374"/>
      <c r="I125" s="374"/>
      <c r="J125" s="374"/>
      <c r="K125" s="375"/>
      <c r="L125" s="375"/>
      <c r="M125" s="1"/>
    </row>
    <row r="126" spans="1:13" x14ac:dyDescent="0.25">
      <c r="A126" s="374">
        <v>4</v>
      </c>
      <c r="B126" s="376" t="s">
        <v>453</v>
      </c>
      <c r="C126" s="374">
        <v>29</v>
      </c>
      <c r="D126" s="374">
        <v>28</v>
      </c>
      <c r="E126" s="374">
        <v>1</v>
      </c>
      <c r="F126" s="374">
        <v>0</v>
      </c>
      <c r="G126" s="374">
        <v>1</v>
      </c>
      <c r="H126" s="374"/>
      <c r="I126" s="374"/>
      <c r="J126" s="374"/>
      <c r="K126" s="375"/>
      <c r="L126" s="375"/>
    </row>
    <row r="127" spans="1:13" x14ac:dyDescent="0.25">
      <c r="A127" s="372" t="s">
        <v>173</v>
      </c>
      <c r="B127" s="373" t="s">
        <v>920</v>
      </c>
      <c r="C127" s="372">
        <v>135</v>
      </c>
      <c r="D127" s="372">
        <v>114</v>
      </c>
      <c r="E127" s="372">
        <v>21</v>
      </c>
      <c r="F127" s="372">
        <v>0</v>
      </c>
      <c r="G127" s="374">
        <v>21</v>
      </c>
      <c r="H127" s="374"/>
      <c r="I127" s="374"/>
      <c r="J127" s="374"/>
      <c r="K127" s="375"/>
      <c r="L127" s="375"/>
    </row>
    <row r="128" spans="1:13" s="371" customFormat="1" x14ac:dyDescent="0.25">
      <c r="A128" s="372"/>
      <c r="B128" s="373" t="s">
        <v>909</v>
      </c>
      <c r="C128" s="372">
        <v>18</v>
      </c>
      <c r="D128" s="372">
        <v>7</v>
      </c>
      <c r="E128" s="372">
        <v>11</v>
      </c>
      <c r="F128" s="372">
        <v>0</v>
      </c>
      <c r="G128" s="374">
        <v>11</v>
      </c>
      <c r="H128" s="374"/>
      <c r="I128" s="374"/>
      <c r="J128" s="374"/>
      <c r="K128" s="375"/>
      <c r="L128" s="375"/>
      <c r="M128" s="1"/>
    </row>
    <row r="129" spans="1:13" x14ac:dyDescent="0.25">
      <c r="A129" s="374"/>
      <c r="B129" s="376" t="s">
        <v>913</v>
      </c>
      <c r="C129" s="374">
        <v>15</v>
      </c>
      <c r="D129" s="374">
        <v>4</v>
      </c>
      <c r="E129" s="374">
        <v>11</v>
      </c>
      <c r="F129" s="374">
        <v>0</v>
      </c>
      <c r="G129" s="374">
        <v>11</v>
      </c>
      <c r="H129" s="374"/>
      <c r="I129" s="374"/>
      <c r="J129" s="374"/>
      <c r="K129" s="375"/>
      <c r="L129" s="375"/>
    </row>
    <row r="130" spans="1:13" x14ac:dyDescent="0.25">
      <c r="A130" s="374"/>
      <c r="B130" s="376" t="s">
        <v>918</v>
      </c>
      <c r="C130" s="374">
        <v>3</v>
      </c>
      <c r="D130" s="374">
        <v>3</v>
      </c>
      <c r="E130" s="374">
        <v>0</v>
      </c>
      <c r="F130" s="374">
        <v>0</v>
      </c>
      <c r="G130" s="374">
        <v>0</v>
      </c>
      <c r="H130" s="374"/>
      <c r="I130" s="374"/>
      <c r="J130" s="374"/>
      <c r="K130" s="375"/>
      <c r="L130" s="375"/>
    </row>
    <row r="131" spans="1:13" x14ac:dyDescent="0.25">
      <c r="A131" s="372"/>
      <c r="B131" s="373" t="s">
        <v>919</v>
      </c>
      <c r="C131" s="372">
        <v>117</v>
      </c>
      <c r="D131" s="372">
        <v>107</v>
      </c>
      <c r="E131" s="372">
        <v>10</v>
      </c>
      <c r="F131" s="372">
        <v>0</v>
      </c>
      <c r="G131" s="374">
        <v>10</v>
      </c>
      <c r="H131" s="374"/>
      <c r="I131" s="374"/>
      <c r="J131" s="374"/>
      <c r="K131" s="375"/>
      <c r="L131" s="375"/>
    </row>
    <row r="132" spans="1:13" x14ac:dyDescent="0.25">
      <c r="A132" s="374">
        <v>1</v>
      </c>
      <c r="B132" s="376" t="s">
        <v>663</v>
      </c>
      <c r="C132" s="374">
        <v>32</v>
      </c>
      <c r="D132" s="374">
        <v>28</v>
      </c>
      <c r="E132" s="374">
        <v>4</v>
      </c>
      <c r="F132" s="374">
        <v>0</v>
      </c>
      <c r="G132" s="374">
        <v>4</v>
      </c>
      <c r="H132" s="374"/>
      <c r="I132" s="374"/>
      <c r="J132" s="374"/>
      <c r="K132" s="375"/>
      <c r="L132" s="375"/>
    </row>
    <row r="133" spans="1:13" x14ac:dyDescent="0.25">
      <c r="A133" s="374">
        <v>2</v>
      </c>
      <c r="B133" s="376" t="s">
        <v>664</v>
      </c>
      <c r="C133" s="374">
        <v>20</v>
      </c>
      <c r="D133" s="374">
        <v>19</v>
      </c>
      <c r="E133" s="374">
        <v>1</v>
      </c>
      <c r="F133" s="374">
        <v>0</v>
      </c>
      <c r="G133" s="374">
        <v>1</v>
      </c>
      <c r="H133" s="374"/>
      <c r="I133" s="374"/>
      <c r="J133" s="374"/>
      <c r="K133" s="375"/>
      <c r="L133" s="375"/>
    </row>
    <row r="134" spans="1:13" ht="20.25" customHeight="1" x14ac:dyDescent="0.25">
      <c r="A134" s="374">
        <v>3</v>
      </c>
      <c r="B134" s="376" t="s">
        <v>502</v>
      </c>
      <c r="C134" s="374">
        <v>11</v>
      </c>
      <c r="D134" s="374">
        <v>10</v>
      </c>
      <c r="E134" s="374">
        <v>1</v>
      </c>
      <c r="F134" s="374">
        <v>0</v>
      </c>
      <c r="G134" s="374">
        <v>1</v>
      </c>
      <c r="H134" s="374"/>
      <c r="I134" s="374"/>
      <c r="J134" s="374"/>
      <c r="K134" s="375"/>
      <c r="L134" s="375"/>
    </row>
    <row r="135" spans="1:13" ht="21.75" customHeight="1" x14ac:dyDescent="0.25">
      <c r="A135" s="374">
        <v>4</v>
      </c>
      <c r="B135" s="376" t="s">
        <v>921</v>
      </c>
      <c r="C135" s="374">
        <v>20</v>
      </c>
      <c r="D135" s="374">
        <v>18</v>
      </c>
      <c r="E135" s="374">
        <v>2</v>
      </c>
      <c r="F135" s="374">
        <v>0</v>
      </c>
      <c r="G135" s="374">
        <v>2</v>
      </c>
      <c r="H135" s="374"/>
      <c r="I135" s="374"/>
      <c r="J135" s="374"/>
      <c r="K135" s="375"/>
      <c r="L135" s="375"/>
    </row>
    <row r="136" spans="1:13" s="371" customFormat="1" ht="19.5" customHeight="1" x14ac:dyDescent="0.25">
      <c r="A136" s="374">
        <v>5</v>
      </c>
      <c r="B136" s="376" t="s">
        <v>665</v>
      </c>
      <c r="C136" s="374">
        <v>22</v>
      </c>
      <c r="D136" s="374">
        <v>20</v>
      </c>
      <c r="E136" s="374">
        <v>2</v>
      </c>
      <c r="F136" s="374">
        <v>0</v>
      </c>
      <c r="G136" s="374">
        <v>2</v>
      </c>
      <c r="H136" s="374"/>
      <c r="I136" s="374"/>
      <c r="J136" s="374"/>
      <c r="K136" s="375"/>
      <c r="L136" s="375"/>
      <c r="M136" s="1"/>
    </row>
    <row r="137" spans="1:13" ht="23.25" customHeight="1" x14ac:dyDescent="0.25">
      <c r="A137" s="374">
        <v>6</v>
      </c>
      <c r="B137" s="376" t="s">
        <v>504</v>
      </c>
      <c r="C137" s="374">
        <v>12</v>
      </c>
      <c r="D137" s="374">
        <v>12</v>
      </c>
      <c r="E137" s="374">
        <v>0</v>
      </c>
      <c r="F137" s="374">
        <v>0</v>
      </c>
      <c r="G137" s="374">
        <v>0</v>
      </c>
      <c r="H137" s="374"/>
      <c r="I137" s="374"/>
      <c r="J137" s="374"/>
      <c r="K137" s="375"/>
      <c r="L137" s="375"/>
    </row>
    <row r="138" spans="1:13" ht="18.399999999999999" customHeight="1" x14ac:dyDescent="0.25">
      <c r="A138" s="372" t="s">
        <v>182</v>
      </c>
      <c r="B138" s="373" t="s">
        <v>922</v>
      </c>
      <c r="C138" s="372">
        <v>164</v>
      </c>
      <c r="D138" s="372">
        <v>144</v>
      </c>
      <c r="E138" s="372">
        <v>20</v>
      </c>
      <c r="F138" s="372">
        <v>0</v>
      </c>
      <c r="G138" s="374">
        <v>20</v>
      </c>
      <c r="H138" s="374"/>
      <c r="I138" s="374"/>
      <c r="J138" s="374"/>
      <c r="K138" s="375"/>
      <c r="L138" s="375"/>
    </row>
    <row r="139" spans="1:13" s="371" customFormat="1" ht="18.399999999999999" customHeight="1" x14ac:dyDescent="0.25">
      <c r="A139" s="372"/>
      <c r="B139" s="373" t="s">
        <v>909</v>
      </c>
      <c r="C139" s="372">
        <v>14</v>
      </c>
      <c r="D139" s="372">
        <v>6</v>
      </c>
      <c r="E139" s="372">
        <v>8</v>
      </c>
      <c r="F139" s="372">
        <v>0</v>
      </c>
      <c r="G139" s="374">
        <v>8</v>
      </c>
      <c r="H139" s="374"/>
      <c r="I139" s="374"/>
      <c r="J139" s="374"/>
      <c r="K139" s="375"/>
      <c r="L139" s="375"/>
      <c r="M139" s="1"/>
    </row>
    <row r="140" spans="1:13" ht="18.399999999999999" customHeight="1" x14ac:dyDescent="0.25">
      <c r="A140" s="374"/>
      <c r="B140" s="376" t="s">
        <v>913</v>
      </c>
      <c r="C140" s="374">
        <v>12</v>
      </c>
      <c r="D140" s="374">
        <v>5</v>
      </c>
      <c r="E140" s="374">
        <v>7</v>
      </c>
      <c r="F140" s="374">
        <v>0</v>
      </c>
      <c r="G140" s="374">
        <v>7</v>
      </c>
      <c r="H140" s="374"/>
      <c r="I140" s="374"/>
      <c r="J140" s="374"/>
      <c r="K140" s="375"/>
      <c r="L140" s="375"/>
    </row>
    <row r="141" spans="1:13" ht="18.399999999999999" customHeight="1" x14ac:dyDescent="0.25">
      <c r="A141" s="374"/>
      <c r="B141" s="376" t="s">
        <v>918</v>
      </c>
      <c r="C141" s="374">
        <v>2</v>
      </c>
      <c r="D141" s="374">
        <v>1</v>
      </c>
      <c r="E141" s="374">
        <v>1</v>
      </c>
      <c r="F141" s="374">
        <v>0</v>
      </c>
      <c r="G141" s="374">
        <v>1</v>
      </c>
      <c r="H141" s="374"/>
      <c r="I141" s="374"/>
      <c r="J141" s="374"/>
      <c r="K141" s="375"/>
      <c r="L141" s="375"/>
    </row>
    <row r="142" spans="1:13" ht="18.399999999999999" customHeight="1" x14ac:dyDescent="0.25">
      <c r="A142" s="372"/>
      <c r="B142" s="373" t="s">
        <v>919</v>
      </c>
      <c r="C142" s="372">
        <v>150</v>
      </c>
      <c r="D142" s="372">
        <v>138</v>
      </c>
      <c r="E142" s="372">
        <v>12</v>
      </c>
      <c r="F142" s="372">
        <v>0</v>
      </c>
      <c r="G142" s="374">
        <v>12</v>
      </c>
      <c r="H142" s="374"/>
      <c r="I142" s="374"/>
      <c r="J142" s="374"/>
      <c r="K142" s="375"/>
      <c r="L142" s="375"/>
    </row>
    <row r="143" spans="1:13" ht="18.399999999999999" customHeight="1" x14ac:dyDescent="0.25">
      <c r="A143" s="374">
        <v>1</v>
      </c>
      <c r="B143" s="376" t="s">
        <v>667</v>
      </c>
      <c r="C143" s="374">
        <v>33</v>
      </c>
      <c r="D143" s="374">
        <v>29</v>
      </c>
      <c r="E143" s="374">
        <v>4</v>
      </c>
      <c r="F143" s="374">
        <v>0</v>
      </c>
      <c r="G143" s="374">
        <v>4</v>
      </c>
      <c r="H143" s="374"/>
      <c r="I143" s="374"/>
      <c r="J143" s="374"/>
      <c r="K143" s="375"/>
      <c r="L143" s="375"/>
    </row>
    <row r="144" spans="1:13" ht="18.399999999999999" customHeight="1" x14ac:dyDescent="0.25">
      <c r="A144" s="374">
        <v>2</v>
      </c>
      <c r="B144" s="376" t="s">
        <v>540</v>
      </c>
      <c r="C144" s="374">
        <v>14</v>
      </c>
      <c r="D144" s="374">
        <v>14</v>
      </c>
      <c r="E144" s="374">
        <v>0</v>
      </c>
      <c r="F144" s="374">
        <v>0</v>
      </c>
      <c r="G144" s="374">
        <v>0</v>
      </c>
      <c r="H144" s="374"/>
      <c r="I144" s="374"/>
      <c r="J144" s="374"/>
      <c r="K144" s="375"/>
      <c r="L144" s="375"/>
    </row>
    <row r="145" spans="1:13" s="371" customFormat="1" ht="18.399999999999999" customHeight="1" x14ac:dyDescent="0.25">
      <c r="A145" s="374">
        <v>3</v>
      </c>
      <c r="B145" s="376" t="s">
        <v>923</v>
      </c>
      <c r="C145" s="374">
        <v>21</v>
      </c>
      <c r="D145" s="374">
        <v>20</v>
      </c>
      <c r="E145" s="374">
        <v>1</v>
      </c>
      <c r="F145" s="374">
        <v>0</v>
      </c>
      <c r="G145" s="374">
        <v>1</v>
      </c>
      <c r="H145" s="374"/>
      <c r="I145" s="374"/>
      <c r="J145" s="374"/>
      <c r="K145" s="375"/>
      <c r="L145" s="375"/>
      <c r="M145" s="1"/>
    </row>
    <row r="146" spans="1:13" ht="18.399999999999999" customHeight="1" x14ac:dyDescent="0.25">
      <c r="A146" s="374">
        <v>4</v>
      </c>
      <c r="B146" s="376" t="s">
        <v>668</v>
      </c>
      <c r="C146" s="374">
        <v>20</v>
      </c>
      <c r="D146" s="374">
        <v>19</v>
      </c>
      <c r="E146" s="374">
        <v>1</v>
      </c>
      <c r="F146" s="374">
        <v>0</v>
      </c>
      <c r="G146" s="374">
        <v>1</v>
      </c>
      <c r="H146" s="374"/>
      <c r="I146" s="374"/>
      <c r="J146" s="374"/>
      <c r="K146" s="375"/>
      <c r="L146" s="375"/>
    </row>
    <row r="147" spans="1:13" ht="18.399999999999999" customHeight="1" x14ac:dyDescent="0.25">
      <c r="A147" s="374">
        <v>5</v>
      </c>
      <c r="B147" s="376" t="s">
        <v>528</v>
      </c>
      <c r="C147" s="374">
        <v>23</v>
      </c>
      <c r="D147" s="374">
        <v>21</v>
      </c>
      <c r="E147" s="374">
        <v>2</v>
      </c>
      <c r="F147" s="374">
        <v>0</v>
      </c>
      <c r="G147" s="374">
        <v>2</v>
      </c>
      <c r="H147" s="374"/>
      <c r="I147" s="374"/>
      <c r="J147" s="374"/>
      <c r="K147" s="375"/>
      <c r="L147" s="375"/>
    </row>
    <row r="148" spans="1:13" s="371" customFormat="1" ht="18.399999999999999" customHeight="1" x14ac:dyDescent="0.25">
      <c r="A148" s="374">
        <v>6</v>
      </c>
      <c r="B148" s="376" t="s">
        <v>510</v>
      </c>
      <c r="C148" s="374">
        <v>21</v>
      </c>
      <c r="D148" s="374">
        <v>20</v>
      </c>
      <c r="E148" s="374">
        <v>1</v>
      </c>
      <c r="F148" s="374">
        <v>0</v>
      </c>
      <c r="G148" s="374">
        <v>1</v>
      </c>
      <c r="H148" s="374"/>
      <c r="I148" s="374"/>
      <c r="J148" s="374"/>
      <c r="K148" s="375"/>
      <c r="L148" s="375"/>
      <c r="M148" s="1"/>
    </row>
    <row r="149" spans="1:13" ht="18.399999999999999" customHeight="1" x14ac:dyDescent="0.25">
      <c r="A149" s="374">
        <v>7</v>
      </c>
      <c r="B149" s="376" t="s">
        <v>520</v>
      </c>
      <c r="C149" s="374">
        <v>18</v>
      </c>
      <c r="D149" s="374">
        <v>15</v>
      </c>
      <c r="E149" s="374">
        <v>3</v>
      </c>
      <c r="F149" s="374">
        <v>0</v>
      </c>
      <c r="G149" s="374">
        <v>3</v>
      </c>
      <c r="H149" s="374"/>
      <c r="I149" s="374"/>
      <c r="J149" s="374"/>
      <c r="K149" s="375"/>
      <c r="L149" s="375"/>
    </row>
    <row r="150" spans="1:13" ht="18.399999999999999" customHeight="1" x14ac:dyDescent="0.25">
      <c r="A150" s="372" t="s">
        <v>183</v>
      </c>
      <c r="B150" s="373" t="s">
        <v>548</v>
      </c>
      <c r="C150" s="372">
        <v>146</v>
      </c>
      <c r="D150" s="372">
        <v>109</v>
      </c>
      <c r="E150" s="372">
        <v>35</v>
      </c>
      <c r="F150" s="372">
        <v>2</v>
      </c>
      <c r="G150" s="374">
        <v>35</v>
      </c>
      <c r="H150" s="374"/>
      <c r="I150" s="374"/>
      <c r="J150" s="374"/>
      <c r="K150" s="375"/>
      <c r="L150" s="375"/>
    </row>
    <row r="151" spans="1:13" ht="18.399999999999999" customHeight="1" x14ac:dyDescent="0.25">
      <c r="A151" s="372"/>
      <c r="B151" s="373" t="s">
        <v>909</v>
      </c>
      <c r="C151" s="372">
        <v>21</v>
      </c>
      <c r="D151" s="372">
        <v>5</v>
      </c>
      <c r="E151" s="372">
        <v>16</v>
      </c>
      <c r="F151" s="372">
        <v>0</v>
      </c>
      <c r="G151" s="374">
        <v>16</v>
      </c>
      <c r="H151" s="374"/>
      <c r="I151" s="374"/>
      <c r="J151" s="374"/>
      <c r="K151" s="375"/>
      <c r="L151" s="375"/>
    </row>
    <row r="152" spans="1:13" ht="18.399999999999999" customHeight="1" x14ac:dyDescent="0.25">
      <c r="A152" s="374"/>
      <c r="B152" s="376" t="s">
        <v>913</v>
      </c>
      <c r="C152" s="374">
        <v>20</v>
      </c>
      <c r="D152" s="374">
        <v>4</v>
      </c>
      <c r="E152" s="374">
        <v>16</v>
      </c>
      <c r="F152" s="374">
        <v>0</v>
      </c>
      <c r="G152" s="374">
        <v>16</v>
      </c>
      <c r="H152" s="374"/>
      <c r="I152" s="374"/>
      <c r="J152" s="374"/>
      <c r="K152" s="375"/>
      <c r="L152" s="375"/>
    </row>
    <row r="153" spans="1:13" ht="18.399999999999999" customHeight="1" x14ac:dyDescent="0.25">
      <c r="A153" s="374"/>
      <c r="B153" s="376" t="s">
        <v>918</v>
      </c>
      <c r="C153" s="374">
        <v>1</v>
      </c>
      <c r="D153" s="374">
        <v>1</v>
      </c>
      <c r="E153" s="374">
        <v>0</v>
      </c>
      <c r="F153" s="374">
        <v>0</v>
      </c>
      <c r="G153" s="374">
        <v>0</v>
      </c>
      <c r="H153" s="374"/>
      <c r="I153" s="374"/>
      <c r="J153" s="374"/>
      <c r="K153" s="375"/>
      <c r="L153" s="375"/>
    </row>
    <row r="154" spans="1:13" s="371" customFormat="1" ht="18.399999999999999" customHeight="1" x14ac:dyDescent="0.25">
      <c r="A154" s="372"/>
      <c r="B154" s="373" t="s">
        <v>919</v>
      </c>
      <c r="C154" s="372">
        <v>125</v>
      </c>
      <c r="D154" s="372">
        <v>104</v>
      </c>
      <c r="E154" s="372">
        <v>19</v>
      </c>
      <c r="F154" s="372">
        <v>2</v>
      </c>
      <c r="G154" s="374">
        <v>19</v>
      </c>
      <c r="H154" s="374"/>
      <c r="I154" s="374"/>
      <c r="J154" s="374"/>
      <c r="K154" s="375"/>
      <c r="L154" s="375"/>
      <c r="M154" s="1"/>
    </row>
    <row r="155" spans="1:13" ht="18.399999999999999" customHeight="1" x14ac:dyDescent="0.25">
      <c r="A155" s="374">
        <v>1</v>
      </c>
      <c r="B155" s="376" t="s">
        <v>669</v>
      </c>
      <c r="C155" s="374">
        <v>38</v>
      </c>
      <c r="D155" s="374">
        <v>29</v>
      </c>
      <c r="E155" s="374">
        <v>8</v>
      </c>
      <c r="F155" s="374">
        <v>1</v>
      </c>
      <c r="G155" s="374">
        <v>8</v>
      </c>
      <c r="H155" s="374"/>
      <c r="I155" s="374"/>
      <c r="J155" s="374"/>
      <c r="K155" s="375"/>
      <c r="L155" s="375"/>
    </row>
    <row r="156" spans="1:13" ht="18.399999999999999" customHeight="1" x14ac:dyDescent="0.25">
      <c r="A156" s="374">
        <v>2</v>
      </c>
      <c r="B156" s="376" t="s">
        <v>571</v>
      </c>
      <c r="C156" s="374">
        <v>23</v>
      </c>
      <c r="D156" s="374">
        <v>20</v>
      </c>
      <c r="E156" s="374">
        <v>2</v>
      </c>
      <c r="F156" s="374">
        <v>1</v>
      </c>
      <c r="G156" s="374">
        <v>2</v>
      </c>
      <c r="H156" s="374"/>
      <c r="I156" s="374"/>
      <c r="J156" s="374"/>
      <c r="K156" s="375"/>
      <c r="L156" s="375"/>
    </row>
    <row r="157" spans="1:13" s="371" customFormat="1" ht="18.399999999999999" customHeight="1" x14ac:dyDescent="0.25">
      <c r="A157" s="374">
        <v>3</v>
      </c>
      <c r="B157" s="376" t="s">
        <v>553</v>
      </c>
      <c r="C157" s="374">
        <v>19</v>
      </c>
      <c r="D157" s="374">
        <v>15</v>
      </c>
      <c r="E157" s="374">
        <v>4</v>
      </c>
      <c r="F157" s="374">
        <v>0</v>
      </c>
      <c r="G157" s="374">
        <v>4</v>
      </c>
      <c r="H157" s="374"/>
      <c r="I157" s="374"/>
      <c r="J157" s="374"/>
      <c r="K157" s="375"/>
      <c r="L157" s="375"/>
      <c r="M157" s="1"/>
    </row>
    <row r="158" spans="1:13" ht="18.399999999999999" customHeight="1" x14ac:dyDescent="0.25">
      <c r="A158" s="374">
        <v>4</v>
      </c>
      <c r="B158" s="376" t="s">
        <v>555</v>
      </c>
      <c r="C158" s="374">
        <v>18</v>
      </c>
      <c r="D158" s="374">
        <v>16</v>
      </c>
      <c r="E158" s="374">
        <v>2</v>
      </c>
      <c r="F158" s="374">
        <v>0</v>
      </c>
      <c r="G158" s="374">
        <v>2</v>
      </c>
      <c r="H158" s="374"/>
      <c r="I158" s="374"/>
      <c r="J158" s="374"/>
      <c r="K158" s="375"/>
      <c r="L158" s="375"/>
    </row>
    <row r="159" spans="1:13" ht="18.399999999999999" customHeight="1" x14ac:dyDescent="0.25">
      <c r="A159" s="374">
        <v>5</v>
      </c>
      <c r="B159" s="376" t="s">
        <v>551</v>
      </c>
      <c r="C159" s="374">
        <v>27</v>
      </c>
      <c r="D159" s="374">
        <v>24</v>
      </c>
      <c r="E159" s="374">
        <v>3</v>
      </c>
      <c r="F159" s="374">
        <v>0</v>
      </c>
      <c r="G159" s="374">
        <v>3</v>
      </c>
      <c r="H159" s="374"/>
      <c r="I159" s="374"/>
      <c r="J159" s="374"/>
      <c r="K159" s="375"/>
      <c r="L159" s="375"/>
    </row>
    <row r="160" spans="1:13" ht="18.399999999999999" customHeight="1" x14ac:dyDescent="0.25">
      <c r="A160" s="372" t="s">
        <v>184</v>
      </c>
      <c r="B160" s="373" t="s">
        <v>577</v>
      </c>
      <c r="C160" s="372">
        <v>125</v>
      </c>
      <c r="D160" s="372">
        <v>114</v>
      </c>
      <c r="E160" s="372">
        <v>3</v>
      </c>
      <c r="F160" s="372">
        <v>8</v>
      </c>
      <c r="G160" s="374">
        <v>3</v>
      </c>
      <c r="H160" s="374"/>
      <c r="I160" s="374"/>
      <c r="J160" s="374"/>
      <c r="K160" s="375"/>
      <c r="L160" s="375"/>
    </row>
    <row r="161" spans="1:13" ht="18.399999999999999" customHeight="1" x14ac:dyDescent="0.25">
      <c r="A161" s="372"/>
      <c r="B161" s="373" t="s">
        <v>909</v>
      </c>
      <c r="C161" s="372">
        <v>10</v>
      </c>
      <c r="D161" s="372">
        <v>5</v>
      </c>
      <c r="E161" s="372">
        <v>0</v>
      </c>
      <c r="F161" s="372">
        <v>5</v>
      </c>
      <c r="G161" s="372">
        <v>0</v>
      </c>
      <c r="H161" s="372"/>
      <c r="I161" s="372"/>
      <c r="J161" s="372"/>
      <c r="K161" s="375"/>
      <c r="L161" s="375"/>
    </row>
    <row r="162" spans="1:13" ht="18.399999999999999" customHeight="1" x14ac:dyDescent="0.25">
      <c r="A162" s="374"/>
      <c r="B162" s="376" t="s">
        <v>913</v>
      </c>
      <c r="C162" s="374">
        <v>8</v>
      </c>
      <c r="D162" s="374">
        <v>3</v>
      </c>
      <c r="E162" s="374">
        <v>0</v>
      </c>
      <c r="F162" s="374">
        <v>5</v>
      </c>
      <c r="G162" s="372">
        <v>0</v>
      </c>
      <c r="H162" s="372"/>
      <c r="I162" s="372"/>
      <c r="J162" s="372"/>
      <c r="K162" s="375"/>
      <c r="L162" s="375"/>
    </row>
    <row r="163" spans="1:13" s="371" customFormat="1" ht="18.399999999999999" customHeight="1" x14ac:dyDescent="0.25">
      <c r="A163" s="374"/>
      <c r="B163" s="376" t="s">
        <v>918</v>
      </c>
      <c r="C163" s="374">
        <v>2</v>
      </c>
      <c r="D163" s="374">
        <v>2</v>
      </c>
      <c r="E163" s="374">
        <v>0</v>
      </c>
      <c r="F163" s="374">
        <v>0</v>
      </c>
      <c r="G163" s="374">
        <v>0</v>
      </c>
      <c r="H163" s="374"/>
      <c r="I163" s="374"/>
      <c r="J163" s="374"/>
      <c r="K163" s="375"/>
      <c r="L163" s="375"/>
      <c r="M163" s="1"/>
    </row>
    <row r="164" spans="1:13" ht="18.399999999999999" customHeight="1" x14ac:dyDescent="0.25">
      <c r="A164" s="372"/>
      <c r="B164" s="373" t="s">
        <v>919</v>
      </c>
      <c r="C164" s="372">
        <v>115</v>
      </c>
      <c r="D164" s="372">
        <v>109</v>
      </c>
      <c r="E164" s="372">
        <v>3</v>
      </c>
      <c r="F164" s="372">
        <v>3</v>
      </c>
      <c r="G164" s="374">
        <v>3</v>
      </c>
      <c r="H164" s="374"/>
      <c r="I164" s="374"/>
      <c r="J164" s="374"/>
      <c r="K164" s="375"/>
      <c r="L164" s="375"/>
    </row>
    <row r="165" spans="1:13" ht="18.399999999999999" customHeight="1" x14ac:dyDescent="0.25">
      <c r="A165" s="374">
        <v>1</v>
      </c>
      <c r="B165" s="376" t="s">
        <v>670</v>
      </c>
      <c r="C165" s="374">
        <v>27</v>
      </c>
      <c r="D165" s="374">
        <v>24</v>
      </c>
      <c r="E165" s="374">
        <v>0</v>
      </c>
      <c r="F165" s="374">
        <v>3</v>
      </c>
      <c r="G165" s="372">
        <v>0</v>
      </c>
      <c r="H165" s="372"/>
      <c r="I165" s="372"/>
      <c r="J165" s="372"/>
      <c r="K165" s="375"/>
      <c r="L165" s="375"/>
    </row>
    <row r="166" spans="1:13" ht="18.399999999999999" customHeight="1" x14ac:dyDescent="0.25">
      <c r="A166" s="374">
        <v>2</v>
      </c>
      <c r="B166" s="376" t="s">
        <v>671</v>
      </c>
      <c r="C166" s="374">
        <v>28</v>
      </c>
      <c r="D166" s="374">
        <v>27</v>
      </c>
      <c r="E166" s="374">
        <v>1</v>
      </c>
      <c r="F166" s="374">
        <v>0</v>
      </c>
      <c r="G166" s="374">
        <v>1</v>
      </c>
      <c r="H166" s="374"/>
      <c r="I166" s="374"/>
      <c r="J166" s="374"/>
      <c r="K166" s="375"/>
      <c r="L166" s="375"/>
    </row>
    <row r="167" spans="1:13" x14ac:dyDescent="0.25">
      <c r="A167" s="374">
        <v>3</v>
      </c>
      <c r="B167" s="376" t="s">
        <v>672</v>
      </c>
      <c r="C167" s="374">
        <v>17</v>
      </c>
      <c r="D167" s="374">
        <v>17</v>
      </c>
      <c r="E167" s="374">
        <v>0</v>
      </c>
      <c r="F167" s="374">
        <v>0</v>
      </c>
      <c r="G167" s="374">
        <v>0</v>
      </c>
      <c r="H167" s="374"/>
      <c r="I167" s="374"/>
      <c r="J167" s="374"/>
      <c r="K167" s="375"/>
      <c r="L167" s="375"/>
    </row>
    <row r="168" spans="1:13" x14ac:dyDescent="0.25">
      <c r="A168" s="374">
        <v>4</v>
      </c>
      <c r="B168" s="376" t="s">
        <v>673</v>
      </c>
      <c r="C168" s="374">
        <v>22</v>
      </c>
      <c r="D168" s="374">
        <v>21</v>
      </c>
      <c r="E168" s="374">
        <v>1</v>
      </c>
      <c r="F168" s="374">
        <v>0</v>
      </c>
      <c r="G168" s="374">
        <v>1</v>
      </c>
      <c r="H168" s="374"/>
      <c r="I168" s="374"/>
      <c r="J168" s="374"/>
      <c r="K168" s="375"/>
      <c r="L168" s="375"/>
    </row>
    <row r="169" spans="1:13" x14ac:dyDescent="0.25">
      <c r="A169" s="374">
        <v>5</v>
      </c>
      <c r="B169" s="376" t="s">
        <v>674</v>
      </c>
      <c r="C169" s="374">
        <v>21</v>
      </c>
      <c r="D169" s="374">
        <v>20</v>
      </c>
      <c r="E169" s="374">
        <v>1</v>
      </c>
      <c r="F169" s="374">
        <v>0</v>
      </c>
      <c r="G169" s="374">
        <v>1</v>
      </c>
      <c r="H169" s="374"/>
      <c r="I169" s="374"/>
      <c r="J169" s="374"/>
      <c r="K169" s="375"/>
      <c r="L169" s="375"/>
    </row>
    <row r="170" spans="1:13" x14ac:dyDescent="0.25">
      <c r="A170" s="372" t="s">
        <v>185</v>
      </c>
      <c r="B170" s="373" t="s">
        <v>606</v>
      </c>
      <c r="C170" s="372">
        <v>107</v>
      </c>
      <c r="D170" s="372">
        <v>82</v>
      </c>
      <c r="E170" s="372">
        <v>25</v>
      </c>
      <c r="F170" s="372">
        <v>0</v>
      </c>
      <c r="G170" s="374">
        <v>25</v>
      </c>
      <c r="H170" s="374"/>
      <c r="I170" s="374"/>
      <c r="J170" s="374"/>
      <c r="K170" s="375"/>
      <c r="L170" s="375"/>
    </row>
    <row r="171" spans="1:13" x14ac:dyDescent="0.25">
      <c r="A171" s="372"/>
      <c r="B171" s="373" t="s">
        <v>909</v>
      </c>
      <c r="C171" s="372">
        <v>15</v>
      </c>
      <c r="D171" s="372">
        <v>7</v>
      </c>
      <c r="E171" s="372">
        <v>8</v>
      </c>
      <c r="F171" s="372">
        <v>0</v>
      </c>
      <c r="G171" s="372">
        <v>8</v>
      </c>
      <c r="H171" s="372"/>
      <c r="I171" s="372"/>
      <c r="J171" s="372"/>
      <c r="K171" s="375"/>
      <c r="L171" s="375"/>
    </row>
    <row r="172" spans="1:13" x14ac:dyDescent="0.25">
      <c r="A172" s="374"/>
      <c r="B172" s="376" t="s">
        <v>913</v>
      </c>
      <c r="C172" s="374">
        <v>12</v>
      </c>
      <c r="D172" s="374">
        <v>4</v>
      </c>
      <c r="E172" s="374">
        <v>8</v>
      </c>
      <c r="F172" s="374">
        <v>0</v>
      </c>
      <c r="G172" s="372">
        <v>8</v>
      </c>
      <c r="H172" s="372"/>
      <c r="I172" s="372"/>
      <c r="J172" s="372"/>
      <c r="K172" s="375"/>
      <c r="L172" s="375"/>
    </row>
    <row r="173" spans="1:13" x14ac:dyDescent="0.25">
      <c r="A173" s="374"/>
      <c r="B173" s="376" t="s">
        <v>918</v>
      </c>
      <c r="C173" s="374">
        <v>3</v>
      </c>
      <c r="D173" s="374">
        <v>3</v>
      </c>
      <c r="E173" s="374">
        <v>0</v>
      </c>
      <c r="F173" s="374">
        <v>0</v>
      </c>
      <c r="G173" s="374">
        <v>0</v>
      </c>
      <c r="H173" s="374"/>
      <c r="I173" s="374"/>
      <c r="J173" s="374"/>
      <c r="K173" s="375"/>
      <c r="L173" s="375"/>
    </row>
    <row r="174" spans="1:13" x14ac:dyDescent="0.25">
      <c r="A174" s="372"/>
      <c r="B174" s="373" t="s">
        <v>919</v>
      </c>
      <c r="C174" s="372">
        <v>92</v>
      </c>
      <c r="D174" s="372">
        <v>75</v>
      </c>
      <c r="E174" s="372">
        <v>17</v>
      </c>
      <c r="F174" s="372">
        <v>0</v>
      </c>
      <c r="G174" s="374">
        <v>17</v>
      </c>
      <c r="H174" s="374"/>
      <c r="I174" s="374"/>
      <c r="J174" s="374"/>
      <c r="K174" s="375"/>
      <c r="L174" s="375"/>
    </row>
    <row r="175" spans="1:13" x14ac:dyDescent="0.25">
      <c r="A175" s="374">
        <v>1</v>
      </c>
      <c r="B175" s="376" t="s">
        <v>675</v>
      </c>
      <c r="C175" s="374">
        <v>30</v>
      </c>
      <c r="D175" s="374">
        <v>23</v>
      </c>
      <c r="E175" s="374">
        <v>7</v>
      </c>
      <c r="F175" s="374">
        <v>0</v>
      </c>
      <c r="G175" s="372">
        <v>7</v>
      </c>
      <c r="H175" s="372"/>
      <c r="I175" s="372"/>
      <c r="J175" s="372"/>
      <c r="K175" s="375"/>
      <c r="L175" s="375"/>
    </row>
    <row r="176" spans="1:13" x14ac:dyDescent="0.25">
      <c r="A176" s="374">
        <v>2</v>
      </c>
      <c r="B176" s="376" t="s">
        <v>676</v>
      </c>
      <c r="C176" s="374">
        <v>18</v>
      </c>
      <c r="D176" s="374">
        <v>15</v>
      </c>
      <c r="E176" s="374">
        <v>3</v>
      </c>
      <c r="F176" s="374">
        <v>0</v>
      </c>
      <c r="G176" s="374">
        <v>3</v>
      </c>
      <c r="H176" s="374"/>
      <c r="I176" s="374"/>
      <c r="J176" s="374"/>
      <c r="K176" s="375"/>
      <c r="L176" s="375"/>
    </row>
    <row r="177" spans="1:12" x14ac:dyDescent="0.25">
      <c r="A177" s="374">
        <v>3</v>
      </c>
      <c r="B177" s="376" t="s">
        <v>616</v>
      </c>
      <c r="C177" s="374">
        <v>11</v>
      </c>
      <c r="D177" s="374">
        <v>11</v>
      </c>
      <c r="E177" s="374">
        <v>0</v>
      </c>
      <c r="F177" s="374">
        <v>0</v>
      </c>
      <c r="G177" s="374">
        <v>0</v>
      </c>
      <c r="H177" s="374"/>
      <c r="I177" s="374"/>
      <c r="J177" s="374"/>
      <c r="K177" s="375"/>
      <c r="L177" s="375"/>
    </row>
    <row r="178" spans="1:12" x14ac:dyDescent="0.25">
      <c r="A178" s="374">
        <v>4</v>
      </c>
      <c r="B178" s="376" t="s">
        <v>614</v>
      </c>
      <c r="C178" s="374">
        <v>11</v>
      </c>
      <c r="D178" s="374">
        <v>11</v>
      </c>
      <c r="E178" s="374">
        <v>0</v>
      </c>
      <c r="F178" s="374">
        <v>0</v>
      </c>
      <c r="G178" s="374">
        <v>0</v>
      </c>
      <c r="H178" s="374"/>
      <c r="I178" s="374"/>
      <c r="J178" s="374"/>
      <c r="K178" s="375"/>
      <c r="L178" s="375"/>
    </row>
    <row r="179" spans="1:12" x14ac:dyDescent="0.25">
      <c r="A179" s="374">
        <v>5</v>
      </c>
      <c r="B179" s="376" t="s">
        <v>626</v>
      </c>
      <c r="C179" s="374">
        <v>22</v>
      </c>
      <c r="D179" s="374">
        <v>15</v>
      </c>
      <c r="E179" s="374">
        <v>7</v>
      </c>
      <c r="F179" s="374">
        <v>0</v>
      </c>
      <c r="G179" s="374">
        <v>7</v>
      </c>
      <c r="H179" s="374"/>
      <c r="I179" s="374"/>
      <c r="J179" s="374"/>
      <c r="K179" s="375"/>
      <c r="L179" s="375"/>
    </row>
    <row r="180" spans="1:12" x14ac:dyDescent="0.25">
      <c r="A180" s="372"/>
      <c r="B180" s="373" t="s">
        <v>636</v>
      </c>
      <c r="C180" s="372">
        <v>108</v>
      </c>
      <c r="D180" s="372">
        <v>85</v>
      </c>
      <c r="E180" s="372">
        <v>23</v>
      </c>
      <c r="F180" s="372">
        <v>0</v>
      </c>
      <c r="G180" s="374">
        <v>23</v>
      </c>
      <c r="H180" s="374"/>
      <c r="I180" s="374"/>
      <c r="J180" s="374"/>
      <c r="K180" s="375"/>
      <c r="L180" s="375"/>
    </row>
    <row r="181" spans="1:12" x14ac:dyDescent="0.25">
      <c r="A181" s="372"/>
      <c r="B181" s="373" t="s">
        <v>909</v>
      </c>
      <c r="C181" s="372">
        <v>16</v>
      </c>
      <c r="D181" s="372">
        <v>5</v>
      </c>
      <c r="E181" s="372">
        <v>11</v>
      </c>
      <c r="F181" s="372">
        <v>0</v>
      </c>
      <c r="G181" s="372">
        <v>11</v>
      </c>
      <c r="H181" s="372"/>
      <c r="I181" s="372"/>
      <c r="J181" s="372"/>
      <c r="K181" s="375"/>
      <c r="L181" s="375"/>
    </row>
    <row r="182" spans="1:12" x14ac:dyDescent="0.25">
      <c r="A182" s="374"/>
      <c r="B182" s="376" t="s">
        <v>913</v>
      </c>
      <c r="C182" s="374">
        <v>15</v>
      </c>
      <c r="D182" s="374">
        <v>4</v>
      </c>
      <c r="E182" s="374">
        <v>11</v>
      </c>
      <c r="F182" s="374">
        <v>0</v>
      </c>
      <c r="G182" s="372">
        <v>11</v>
      </c>
      <c r="H182" s="372"/>
      <c r="I182" s="372"/>
      <c r="J182" s="372"/>
      <c r="K182" s="375"/>
      <c r="L182" s="375"/>
    </row>
    <row r="183" spans="1:12" x14ac:dyDescent="0.25">
      <c r="A183" s="374"/>
      <c r="B183" s="376" t="s">
        <v>918</v>
      </c>
      <c r="C183" s="374">
        <v>1</v>
      </c>
      <c r="D183" s="374">
        <v>1</v>
      </c>
      <c r="E183" s="374">
        <v>0</v>
      </c>
      <c r="F183" s="374">
        <v>0</v>
      </c>
      <c r="G183" s="374">
        <v>0</v>
      </c>
      <c r="H183" s="374"/>
      <c r="I183" s="374"/>
      <c r="J183" s="374"/>
      <c r="K183" s="375"/>
      <c r="L183" s="375"/>
    </row>
    <row r="184" spans="1:12" x14ac:dyDescent="0.25">
      <c r="A184" s="372"/>
      <c r="B184" s="373" t="s">
        <v>919</v>
      </c>
      <c r="C184" s="372">
        <v>92</v>
      </c>
      <c r="D184" s="372">
        <v>80</v>
      </c>
      <c r="E184" s="372">
        <v>12</v>
      </c>
      <c r="F184" s="372">
        <v>0</v>
      </c>
      <c r="G184" s="374">
        <v>12</v>
      </c>
      <c r="H184" s="374"/>
      <c r="I184" s="374"/>
      <c r="J184" s="374"/>
      <c r="K184" s="375"/>
      <c r="L184" s="375"/>
    </row>
    <row r="185" spans="1:12" x14ac:dyDescent="0.25">
      <c r="A185" s="374">
        <v>1</v>
      </c>
      <c r="B185" s="376" t="s">
        <v>677</v>
      </c>
      <c r="C185" s="374">
        <v>19</v>
      </c>
      <c r="D185" s="374">
        <v>16</v>
      </c>
      <c r="E185" s="374">
        <v>3</v>
      </c>
      <c r="F185" s="374">
        <v>0</v>
      </c>
      <c r="G185" s="372">
        <v>3</v>
      </c>
      <c r="H185" s="372"/>
      <c r="I185" s="372"/>
      <c r="J185" s="372"/>
      <c r="K185" s="375"/>
      <c r="L185" s="375"/>
    </row>
    <row r="186" spans="1:12" x14ac:dyDescent="0.25">
      <c r="A186" s="374">
        <v>2</v>
      </c>
      <c r="B186" s="376" t="s">
        <v>658</v>
      </c>
      <c r="C186" s="374">
        <v>23</v>
      </c>
      <c r="D186" s="374">
        <v>21</v>
      </c>
      <c r="E186" s="374">
        <v>2</v>
      </c>
      <c r="F186" s="374">
        <v>0</v>
      </c>
      <c r="G186" s="374">
        <v>2</v>
      </c>
      <c r="H186" s="374"/>
      <c r="I186" s="374"/>
      <c r="J186" s="374"/>
      <c r="K186" s="375"/>
      <c r="L186" s="375"/>
    </row>
    <row r="187" spans="1:12" x14ac:dyDescent="0.25">
      <c r="A187" s="374">
        <v>3</v>
      </c>
      <c r="B187" s="376" t="s">
        <v>648</v>
      </c>
      <c r="C187" s="374">
        <v>23</v>
      </c>
      <c r="D187" s="374">
        <v>21</v>
      </c>
      <c r="E187" s="374">
        <v>2</v>
      </c>
      <c r="F187" s="374">
        <v>0</v>
      </c>
      <c r="G187" s="374">
        <v>2</v>
      </c>
      <c r="H187" s="374"/>
      <c r="I187" s="374"/>
      <c r="J187" s="374"/>
      <c r="K187" s="375"/>
      <c r="L187" s="375"/>
    </row>
    <row r="188" spans="1:12" x14ac:dyDescent="0.25">
      <c r="A188" s="374">
        <v>4</v>
      </c>
      <c r="B188" s="376" t="s">
        <v>642</v>
      </c>
      <c r="C188" s="374">
        <v>27</v>
      </c>
      <c r="D188" s="374">
        <v>22</v>
      </c>
      <c r="E188" s="374">
        <v>5</v>
      </c>
      <c r="F188" s="374">
        <v>0</v>
      </c>
      <c r="G188" s="374">
        <v>5</v>
      </c>
      <c r="H188" s="374"/>
      <c r="I188" s="374"/>
      <c r="J188" s="374"/>
      <c r="K188" s="375"/>
      <c r="L188" s="375"/>
    </row>
    <row r="203" ht="24" customHeight="1" x14ac:dyDescent="0.25"/>
    <row r="204" ht="23.25" customHeight="1" x14ac:dyDescent="0.25"/>
    <row r="206" ht="21.75" customHeight="1" x14ac:dyDescent="0.25"/>
    <row r="224" ht="26.25" customHeight="1" x14ac:dyDescent="0.25"/>
    <row r="225" ht="23.25" customHeight="1" x14ac:dyDescent="0.25"/>
    <row r="226" ht="22.5" customHeight="1" x14ac:dyDescent="0.25"/>
    <row r="227" ht="22.5" customHeight="1" x14ac:dyDescent="0.25"/>
    <row r="246" ht="24.75" customHeight="1" x14ac:dyDescent="0.25"/>
    <row r="247" ht="21.75" customHeight="1" x14ac:dyDescent="0.25"/>
    <row r="249" ht="21.75" customHeight="1" x14ac:dyDescent="0.25"/>
    <row r="255" ht="18.600000000000001" customHeight="1" x14ac:dyDescent="0.25"/>
    <row r="256" ht="18.600000000000001" customHeight="1" x14ac:dyDescent="0.25"/>
    <row r="257" ht="18.600000000000001" customHeight="1" x14ac:dyDescent="0.25"/>
    <row r="258" ht="18.600000000000001" customHeight="1" x14ac:dyDescent="0.25"/>
    <row r="259" ht="18.600000000000001" customHeight="1" x14ac:dyDescent="0.25"/>
    <row r="260" ht="18.600000000000001" customHeight="1" x14ac:dyDescent="0.25"/>
    <row r="261" ht="18.600000000000001" customHeight="1" x14ac:dyDescent="0.25"/>
    <row r="262" ht="18.600000000000001" customHeight="1" x14ac:dyDescent="0.25"/>
    <row r="263" ht="18.600000000000001" customHeight="1" x14ac:dyDescent="0.25"/>
    <row r="264" ht="18.600000000000001" customHeight="1" x14ac:dyDescent="0.25"/>
    <row r="265" ht="18.600000000000001" customHeight="1" x14ac:dyDescent="0.25"/>
    <row r="266" ht="18.600000000000001" customHeight="1" x14ac:dyDescent="0.25"/>
    <row r="267" ht="18.600000000000001" customHeight="1" x14ac:dyDescent="0.25"/>
    <row r="268" ht="18.600000000000001" customHeight="1" x14ac:dyDescent="0.25"/>
    <row r="269" ht="27" customHeight="1" x14ac:dyDescent="0.25"/>
    <row r="270" ht="18.600000000000001" customHeight="1" x14ac:dyDescent="0.25"/>
    <row r="271" ht="18.600000000000001" customHeight="1" x14ac:dyDescent="0.25"/>
    <row r="272" ht="18.600000000000001" customHeight="1" x14ac:dyDescent="0.25"/>
    <row r="273" ht="18.600000000000001" customHeight="1" x14ac:dyDescent="0.25"/>
    <row r="274" ht="18.600000000000001" customHeight="1" x14ac:dyDescent="0.25"/>
    <row r="275" ht="18.600000000000001" customHeight="1" x14ac:dyDescent="0.25"/>
    <row r="276" ht="18.600000000000001" customHeight="1" x14ac:dyDescent="0.25"/>
    <row r="277" ht="18.600000000000001" customHeight="1" x14ac:dyDescent="0.25"/>
    <row r="278" ht="18.600000000000001" customHeight="1" x14ac:dyDescent="0.25"/>
    <row r="279" ht="18.600000000000001" customHeight="1" x14ac:dyDescent="0.25"/>
    <row r="280" ht="18.600000000000001" customHeight="1" x14ac:dyDescent="0.25"/>
    <row r="281" ht="18.600000000000001" customHeight="1" x14ac:dyDescent="0.25"/>
    <row r="282" ht="18.600000000000001" customHeight="1" x14ac:dyDescent="0.25"/>
    <row r="283" ht="18.600000000000001" customHeight="1" x14ac:dyDescent="0.25"/>
    <row r="284" ht="18.600000000000001" customHeight="1" x14ac:dyDescent="0.25"/>
  </sheetData>
  <mergeCells count="11">
    <mergeCell ref="A1:B1"/>
    <mergeCell ref="I1:J1"/>
    <mergeCell ref="A6:A7"/>
    <mergeCell ref="B6:B7"/>
    <mergeCell ref="B9:L9"/>
    <mergeCell ref="A3:L3"/>
    <mergeCell ref="B107:L107"/>
    <mergeCell ref="A4:L4"/>
    <mergeCell ref="C6:C7"/>
    <mergeCell ref="D6:F6"/>
    <mergeCell ref="G6:K6"/>
  </mergeCells>
  <phoneticPr fontId="6" type="noConversion"/>
  <pageMargins left="0.7" right="0.7" top="0.75" bottom="0.75" header="0.3" footer="0.3"/>
  <pageSetup paperSize="9"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Phụ lục 2.1</vt:lpstr>
      <vt:lpstr>Phụ lục 2.2</vt:lpstr>
      <vt:lpstr>Phụ lục 2.3</vt:lpstr>
      <vt:lpstr>Phu luc 2.4</vt:lpstr>
      <vt:lpstr>Phu luc 2.5</vt:lpstr>
      <vt:lpstr>Phu luc 2,6</vt:lpstr>
      <vt:lpstr>'Phụ lục 2.1'!Print_Titles</vt:lpstr>
      <vt:lpstr>'Phụ lục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Administrator</cp:lastModifiedBy>
  <cp:lastPrinted>2025-05-10T01:20:00Z</cp:lastPrinted>
  <dcterms:created xsi:type="dcterms:W3CDTF">2025-02-19T01:14:42Z</dcterms:created>
  <dcterms:modified xsi:type="dcterms:W3CDTF">2025-05-10T01:41:19Z</dcterms:modified>
</cp:coreProperties>
</file>