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U LIEU\SX DVHC CAP XA.2025\DASX CAP XA CUA TQ-HG\UBTVQH.06.5.2025\"/>
    </mc:Choice>
  </mc:AlternateContent>
  <bookViews>
    <workbookView xWindow="0" yWindow="0" windowWidth="24000" windowHeight="9615" tabRatio="787" activeTab="5"/>
  </bookViews>
  <sheets>
    <sheet name="Biểu 2.1" sheetId="14" r:id="rId1"/>
    <sheet name="Biểu 2.2" sheetId="13" r:id="rId2"/>
    <sheet name="Biểu 2.3" sheetId="16" r:id="rId3"/>
    <sheet name="Biểu 2.4" sheetId="12" r:id="rId4"/>
    <sheet name="Biểu 2,5" sheetId="10" r:id="rId5"/>
    <sheet name="Biểu 2,6" sheetId="15" r:id="rId6"/>
  </sheets>
  <calcPr calcId="152511"/>
</workbook>
</file>

<file path=xl/calcChain.xml><?xml version="1.0" encoding="utf-8"?>
<calcChain xmlns="http://schemas.openxmlformats.org/spreadsheetml/2006/main">
  <c r="H102" i="16" l="1"/>
  <c r="H273" i="16"/>
  <c r="H272" i="16"/>
  <c r="H269" i="16"/>
  <c r="H266" i="16"/>
  <c r="H262" i="16"/>
  <c r="H257" i="16"/>
  <c r="H253" i="16"/>
  <c r="H250" i="16"/>
  <c r="H247" i="16"/>
  <c r="H242" i="16"/>
  <c r="H239" i="16"/>
  <c r="H236" i="16"/>
  <c r="H233" i="16"/>
  <c r="H231" i="16"/>
  <c r="H229" i="16"/>
  <c r="H227" i="16"/>
  <c r="H225" i="16"/>
  <c r="H223" i="16"/>
  <c r="H221" i="16"/>
  <c r="H219" i="16"/>
  <c r="H216" i="16"/>
  <c r="H213" i="16"/>
  <c r="H210" i="16"/>
  <c r="H207" i="16"/>
  <c r="H204" i="16"/>
  <c r="H201" i="16"/>
  <c r="H198" i="16"/>
  <c r="H195" i="16"/>
  <c r="H192" i="16"/>
  <c r="H190" i="16"/>
  <c r="H189" i="16"/>
  <c r="H187" i="16"/>
  <c r="H183" i="16"/>
  <c r="H181" i="16"/>
  <c r="H178" i="16"/>
  <c r="H175" i="16"/>
  <c r="H174" i="16"/>
  <c r="H173" i="16"/>
  <c r="H172" i="16"/>
  <c r="H170" i="16"/>
  <c r="H167" i="16"/>
  <c r="H161" i="16"/>
  <c r="H157" i="16"/>
  <c r="H155" i="16"/>
  <c r="H151" i="16"/>
  <c r="H150" i="16"/>
  <c r="H149" i="16"/>
  <c r="H146" i="16"/>
  <c r="H143" i="16"/>
  <c r="H141" i="16"/>
  <c r="H137" i="16"/>
  <c r="H134" i="16"/>
  <c r="H132" i="16"/>
  <c r="H130" i="16"/>
  <c r="H127" i="16"/>
  <c r="H124" i="16"/>
  <c r="H122" i="16"/>
  <c r="H121" i="16"/>
  <c r="H118" i="16"/>
  <c r="H113" i="16"/>
  <c r="H110" i="16"/>
  <c r="H107" i="16"/>
  <c r="H104" i="16"/>
  <c r="H99" i="16"/>
  <c r="H95" i="16"/>
  <c r="H92" i="16"/>
  <c r="H89" i="16"/>
  <c r="H85" i="16"/>
  <c r="H81" i="16"/>
  <c r="H77" i="16"/>
  <c r="H72" i="16"/>
  <c r="H69" i="16"/>
  <c r="J66" i="16"/>
  <c r="H66" i="16"/>
  <c r="F66" i="16"/>
  <c r="J65" i="16"/>
  <c r="H65" i="16"/>
  <c r="F65" i="16"/>
  <c r="J64" i="16"/>
  <c r="H64" i="16"/>
  <c r="F64" i="16"/>
  <c r="J63" i="16"/>
  <c r="H63" i="16"/>
  <c r="F63" i="16"/>
  <c r="J62" i="16"/>
  <c r="H62" i="16"/>
  <c r="F62" i="16"/>
  <c r="J60" i="16"/>
  <c r="H60" i="16"/>
  <c r="F60" i="16"/>
  <c r="J59" i="16"/>
  <c r="H59" i="16"/>
  <c r="F59" i="16"/>
  <c r="J58" i="16"/>
  <c r="H58" i="16"/>
  <c r="F58" i="16"/>
  <c r="J57" i="16"/>
  <c r="H57" i="16"/>
  <c r="F57" i="16"/>
  <c r="J56" i="16"/>
  <c r="H56" i="16"/>
  <c r="F56" i="16"/>
  <c r="J55" i="16"/>
  <c r="H55" i="16"/>
  <c r="F55" i="16"/>
  <c r="J54" i="16"/>
  <c r="H54" i="16"/>
  <c r="F54" i="16"/>
  <c r="J53" i="16"/>
  <c r="H53" i="16"/>
  <c r="F53" i="16"/>
  <c r="J52" i="16"/>
  <c r="H52" i="16"/>
  <c r="F52" i="16"/>
  <c r="J51" i="16"/>
  <c r="H51" i="16"/>
  <c r="F51" i="16"/>
  <c r="J49" i="16"/>
  <c r="H49" i="16"/>
  <c r="F49" i="16"/>
  <c r="J48" i="16"/>
  <c r="H48" i="16"/>
  <c r="F48" i="16"/>
  <c r="J47" i="16"/>
  <c r="H47" i="16"/>
  <c r="F47" i="16"/>
  <c r="J46" i="16"/>
  <c r="H46" i="16"/>
  <c r="F46" i="16"/>
  <c r="J45" i="16"/>
  <c r="H45" i="16"/>
  <c r="F45" i="16"/>
  <c r="J44" i="16"/>
  <c r="H44" i="16"/>
  <c r="F44" i="16"/>
  <c r="J43" i="16"/>
  <c r="H43" i="16"/>
  <c r="F43" i="16"/>
  <c r="J42" i="16"/>
  <c r="H42" i="16"/>
  <c r="F42" i="16"/>
  <c r="J41" i="16"/>
  <c r="H41" i="16"/>
  <c r="F41" i="16"/>
  <c r="J39" i="16"/>
  <c r="H39" i="16"/>
  <c r="J38" i="16"/>
  <c r="H38" i="16"/>
  <c r="F38" i="16"/>
  <c r="J37" i="16"/>
  <c r="H37" i="16"/>
  <c r="F37" i="16"/>
  <c r="J36" i="16"/>
  <c r="H36" i="16"/>
  <c r="F36" i="16"/>
  <c r="J35" i="16"/>
  <c r="H35" i="16"/>
  <c r="F35" i="16"/>
  <c r="J34" i="16"/>
  <c r="H34" i="16"/>
  <c r="F34" i="16"/>
  <c r="J33" i="16"/>
  <c r="H33" i="16"/>
  <c r="F33" i="16"/>
  <c r="J32" i="16"/>
  <c r="H32" i="16"/>
  <c r="F32" i="16"/>
  <c r="J30" i="16"/>
  <c r="H30" i="16"/>
  <c r="J29" i="16"/>
  <c r="H29" i="16"/>
  <c r="F29" i="16"/>
  <c r="J28" i="16"/>
  <c r="H28" i="16"/>
  <c r="F28" i="16"/>
  <c r="J27" i="16"/>
  <c r="H27" i="16"/>
  <c r="F27" i="16"/>
  <c r="J26" i="16"/>
  <c r="H26" i="16"/>
  <c r="F26" i="16"/>
  <c r="J25" i="16"/>
  <c r="H25" i="16"/>
  <c r="F25" i="16"/>
  <c r="J24" i="16"/>
  <c r="H24" i="16"/>
  <c r="F24" i="16"/>
  <c r="J23" i="16"/>
  <c r="H23" i="16"/>
  <c r="F23" i="16"/>
  <c r="J22" i="16"/>
  <c r="H22" i="16"/>
  <c r="F22" i="16"/>
  <c r="J21" i="16"/>
  <c r="H21" i="16"/>
  <c r="F21" i="16"/>
  <c r="J19" i="16"/>
  <c r="H19" i="16"/>
  <c r="F19" i="16"/>
  <c r="J18" i="16"/>
  <c r="H18" i="16"/>
  <c r="F18" i="16"/>
  <c r="J17" i="16"/>
  <c r="H17" i="16"/>
  <c r="F17" i="16"/>
  <c r="J16" i="16"/>
  <c r="H16" i="16"/>
  <c r="F16" i="16"/>
  <c r="J15" i="16"/>
  <c r="H15" i="16"/>
  <c r="J13" i="16"/>
  <c r="H13" i="16"/>
  <c r="F13" i="16"/>
  <c r="J12" i="16"/>
  <c r="H12" i="16"/>
  <c r="F12" i="16"/>
  <c r="J11" i="16"/>
  <c r="H11" i="16"/>
  <c r="F11" i="16"/>
  <c r="J10" i="16"/>
  <c r="H10" i="16"/>
  <c r="F10" i="16"/>
  <c r="D133" i="15" l="1"/>
  <c r="E133" i="15"/>
  <c r="H58" i="15"/>
  <c r="F58" i="15"/>
  <c r="E58" i="15"/>
  <c r="E134" i="15" s="1"/>
  <c r="D58" i="15"/>
  <c r="D134" i="15" s="1"/>
  <c r="C133" i="15"/>
  <c r="C58" i="15"/>
  <c r="C134" i="15" s="1"/>
  <c r="N173" i="10" l="1"/>
  <c r="D173" i="10"/>
  <c r="N172" i="10"/>
  <c r="D172" i="10"/>
  <c r="N171" i="10"/>
  <c r="N170" i="10"/>
  <c r="N169" i="10"/>
  <c r="N168" i="10"/>
  <c r="D168" i="10"/>
  <c r="N167" i="10"/>
  <c r="D167" i="10"/>
  <c r="M166" i="10"/>
  <c r="L166" i="10"/>
  <c r="K166" i="10"/>
  <c r="J166" i="10"/>
  <c r="I166" i="10"/>
  <c r="H166" i="10"/>
  <c r="G166" i="10"/>
  <c r="F166" i="10"/>
  <c r="E166" i="10"/>
  <c r="C166" i="10"/>
  <c r="N165" i="10"/>
  <c r="D165" i="10"/>
  <c r="D164" i="10" s="1"/>
  <c r="M164" i="10"/>
  <c r="M133" i="10" s="1"/>
  <c r="L164" i="10"/>
  <c r="K164" i="10"/>
  <c r="J164" i="10"/>
  <c r="N164" i="10" s="1"/>
  <c r="I164" i="10"/>
  <c r="H164" i="10"/>
  <c r="G164" i="10"/>
  <c r="F164" i="10"/>
  <c r="E164" i="10"/>
  <c r="E133" i="10" s="1"/>
  <c r="C164" i="10"/>
  <c r="N163" i="10"/>
  <c r="N162" i="10"/>
  <c r="D162" i="10"/>
  <c r="N161" i="10"/>
  <c r="D161" i="10"/>
  <c r="N160" i="10"/>
  <c r="K160" i="10"/>
  <c r="D160" i="10"/>
  <c r="N159" i="10"/>
  <c r="D159" i="10"/>
  <c r="N158" i="10"/>
  <c r="D158" i="10"/>
  <c r="N157" i="10"/>
  <c r="D157" i="10"/>
  <c r="N156" i="10"/>
  <c r="D156" i="10"/>
  <c r="N155" i="10"/>
  <c r="D155" i="10"/>
  <c r="N154" i="10"/>
  <c r="D154" i="10"/>
  <c r="N153" i="10"/>
  <c r="D153" i="10"/>
  <c r="N152" i="10"/>
  <c r="D152" i="10"/>
  <c r="N151" i="10"/>
  <c r="D151" i="10"/>
  <c r="N150" i="10"/>
  <c r="D150" i="10"/>
  <c r="N149" i="10"/>
  <c r="D149" i="10"/>
  <c r="N148" i="10"/>
  <c r="D148" i="10"/>
  <c r="N147" i="10"/>
  <c r="D147" i="10"/>
  <c r="N146" i="10"/>
  <c r="D146" i="10"/>
  <c r="N145" i="10"/>
  <c r="D145" i="10"/>
  <c r="N144" i="10"/>
  <c r="K144" i="10"/>
  <c r="D144" i="10"/>
  <c r="N143" i="10"/>
  <c r="D143" i="10"/>
  <c r="N142" i="10"/>
  <c r="D142" i="10"/>
  <c r="N141" i="10"/>
  <c r="D141" i="10"/>
  <c r="N140" i="10"/>
  <c r="D140" i="10"/>
  <c r="N139" i="10"/>
  <c r="D139" i="10"/>
  <c r="N138" i="10"/>
  <c r="N137" i="10"/>
  <c r="D137" i="10"/>
  <c r="N136" i="10"/>
  <c r="D136" i="10"/>
  <c r="N135" i="10"/>
  <c r="D135" i="10"/>
  <c r="M134" i="10"/>
  <c r="L134" i="10"/>
  <c r="L133" i="10" s="1"/>
  <c r="J134" i="10"/>
  <c r="N134" i="10" s="1"/>
  <c r="I134" i="10"/>
  <c r="I133" i="10" s="1"/>
  <c r="H134" i="10"/>
  <c r="H133" i="10" s="1"/>
  <c r="G134" i="10"/>
  <c r="F134" i="10"/>
  <c r="E134" i="10"/>
  <c r="C134" i="10"/>
  <c r="C133" i="10"/>
  <c r="N132" i="10"/>
  <c r="N131" i="10"/>
  <c r="N130" i="10"/>
  <c r="N129" i="10"/>
  <c r="K129" i="10"/>
  <c r="N128" i="10"/>
  <c r="N127" i="10"/>
  <c r="N126" i="10"/>
  <c r="N125" i="10"/>
  <c r="N124" i="10"/>
  <c r="N123" i="10"/>
  <c r="M122" i="10"/>
  <c r="L122" i="10"/>
  <c r="K122" i="10"/>
  <c r="J122" i="10"/>
  <c r="I122" i="10"/>
  <c r="H122" i="10"/>
  <c r="G122" i="10"/>
  <c r="F122" i="10"/>
  <c r="E122" i="10"/>
  <c r="D122" i="10"/>
  <c r="C122" i="10"/>
  <c r="N121" i="10"/>
  <c r="N120" i="10"/>
  <c r="N119" i="10"/>
  <c r="K119" i="10"/>
  <c r="K116" i="10" s="1"/>
  <c r="N118" i="10"/>
  <c r="N117" i="10"/>
  <c r="M116" i="10"/>
  <c r="L116" i="10"/>
  <c r="J116" i="10"/>
  <c r="I116" i="10"/>
  <c r="H116" i="10"/>
  <c r="H115" i="10" s="1"/>
  <c r="G116" i="10"/>
  <c r="F116" i="10"/>
  <c r="F115" i="10" s="1"/>
  <c r="E116" i="10"/>
  <c r="E115" i="10" s="1"/>
  <c r="D116" i="10"/>
  <c r="D115" i="10" s="1"/>
  <c r="C116" i="10"/>
  <c r="L115" i="10"/>
  <c r="J115" i="10"/>
  <c r="N115" i="10" s="1"/>
  <c r="N114" i="10"/>
  <c r="M113" i="10"/>
  <c r="L113" i="10"/>
  <c r="K113" i="10"/>
  <c r="J113" i="10"/>
  <c r="I113" i="10"/>
  <c r="I84" i="10" s="1"/>
  <c r="H113" i="10"/>
  <c r="H84" i="10" s="1"/>
  <c r="G113" i="10"/>
  <c r="F113" i="10"/>
  <c r="E113" i="10"/>
  <c r="D113" i="10"/>
  <c r="C113" i="10"/>
  <c r="N112" i="10"/>
  <c r="N111" i="10"/>
  <c r="N110" i="10"/>
  <c r="N109" i="10"/>
  <c r="N108" i="10"/>
  <c r="N107" i="10"/>
  <c r="N106" i="10"/>
  <c r="N105" i="10"/>
  <c r="N104" i="10"/>
  <c r="N103" i="10"/>
  <c r="N102" i="10"/>
  <c r="N101" i="10"/>
  <c r="N100" i="10"/>
  <c r="N99" i="10"/>
  <c r="N98" i="10"/>
  <c r="N97" i="10"/>
  <c r="N96" i="10"/>
  <c r="N95" i="10"/>
  <c r="N94" i="10"/>
  <c r="N93" i="10"/>
  <c r="N92" i="10"/>
  <c r="N91" i="10"/>
  <c r="N90" i="10"/>
  <c r="N89" i="10"/>
  <c r="N88" i="10"/>
  <c r="N87" i="10"/>
  <c r="N86" i="10"/>
  <c r="M85" i="10"/>
  <c r="M84" i="10" s="1"/>
  <c r="L85" i="10"/>
  <c r="K85" i="10"/>
  <c r="J85" i="10"/>
  <c r="N85" i="10" s="1"/>
  <c r="I85" i="10"/>
  <c r="H85" i="10"/>
  <c r="G85" i="10"/>
  <c r="G84" i="10" s="1"/>
  <c r="F85" i="10"/>
  <c r="E85" i="10"/>
  <c r="E84" i="10" s="1"/>
  <c r="D85" i="10"/>
  <c r="C85" i="10"/>
  <c r="K84" i="10"/>
  <c r="C84" i="10"/>
  <c r="N83" i="10"/>
  <c r="N82" i="10"/>
  <c r="L82" i="10"/>
  <c r="K82" i="10"/>
  <c r="J82" i="10"/>
  <c r="I82" i="10"/>
  <c r="H82" i="10"/>
  <c r="H63" i="10" s="1"/>
  <c r="G82" i="10"/>
  <c r="F82" i="10"/>
  <c r="E82" i="10"/>
  <c r="D82" i="10"/>
  <c r="C82" i="10"/>
  <c r="N81" i="10"/>
  <c r="N80" i="10"/>
  <c r="N79" i="10"/>
  <c r="N78" i="10"/>
  <c r="N77" i="10"/>
  <c r="N76" i="10"/>
  <c r="N75" i="10"/>
  <c r="N74" i="10"/>
  <c r="N73" i="10"/>
  <c r="N72" i="10"/>
  <c r="N71" i="10"/>
  <c r="N70" i="10"/>
  <c r="N69" i="10"/>
  <c r="N68" i="10"/>
  <c r="N67" i="10"/>
  <c r="N66" i="10"/>
  <c r="N65" i="10"/>
  <c r="M64" i="10"/>
  <c r="M63" i="10" s="1"/>
  <c r="L64" i="10"/>
  <c r="L63" i="10" s="1"/>
  <c r="K64" i="10"/>
  <c r="K63" i="10" s="1"/>
  <c r="J64" i="10"/>
  <c r="N64" i="10" s="1"/>
  <c r="I64" i="10"/>
  <c r="H64" i="10"/>
  <c r="G64" i="10"/>
  <c r="F64" i="10"/>
  <c r="E64" i="10"/>
  <c r="D64" i="10"/>
  <c r="C64" i="10"/>
  <c r="C63" i="10" s="1"/>
  <c r="J63" i="10"/>
  <c r="N63" i="10" s="1"/>
  <c r="D63" i="10"/>
  <c r="N61" i="10"/>
  <c r="M61" i="10"/>
  <c r="L61" i="10"/>
  <c r="K61" i="10"/>
  <c r="J61" i="10"/>
  <c r="I61" i="10"/>
  <c r="H61" i="10"/>
  <c r="G61" i="10"/>
  <c r="F61" i="10"/>
  <c r="E61" i="10"/>
  <c r="D61" i="10"/>
  <c r="C61" i="10"/>
  <c r="M37" i="10"/>
  <c r="M36" i="10" s="1"/>
  <c r="L37" i="10"/>
  <c r="K37" i="10"/>
  <c r="K36" i="10" s="1"/>
  <c r="J37" i="10"/>
  <c r="N37" i="10" s="1"/>
  <c r="I37" i="10"/>
  <c r="H37" i="10"/>
  <c r="G37" i="10"/>
  <c r="F37" i="10"/>
  <c r="E37" i="10"/>
  <c r="E36" i="10" s="1"/>
  <c r="D37" i="10"/>
  <c r="C37" i="10"/>
  <c r="C36" i="10" s="1"/>
  <c r="F36" i="10"/>
  <c r="N35" i="10"/>
  <c r="L34" i="10"/>
  <c r="K34" i="10"/>
  <c r="J34" i="10"/>
  <c r="N34" i="10" s="1"/>
  <c r="I34" i="10"/>
  <c r="H34" i="10"/>
  <c r="G34" i="10"/>
  <c r="G21" i="10" s="1"/>
  <c r="F34" i="10"/>
  <c r="E34" i="10"/>
  <c r="D34" i="10"/>
  <c r="C34" i="10"/>
  <c r="N33" i="10"/>
  <c r="N32" i="10"/>
  <c r="H32" i="10"/>
  <c r="N31" i="10"/>
  <c r="N30" i="10"/>
  <c r="N29" i="10"/>
  <c r="N28" i="10"/>
  <c r="J27" i="10"/>
  <c r="N27" i="10" s="1"/>
  <c r="H27" i="10"/>
  <c r="N26" i="10"/>
  <c r="N25" i="10"/>
  <c r="N24" i="10"/>
  <c r="N23" i="10"/>
  <c r="M22" i="10"/>
  <c r="M21" i="10" s="1"/>
  <c r="L22" i="10"/>
  <c r="L21" i="10" s="1"/>
  <c r="K22" i="10"/>
  <c r="I22" i="10"/>
  <c r="G22" i="10"/>
  <c r="F22" i="10"/>
  <c r="E22" i="10"/>
  <c r="E21" i="10" s="1"/>
  <c r="D22" i="10"/>
  <c r="C22" i="10"/>
  <c r="C21" i="10" s="1"/>
  <c r="K21" i="10"/>
  <c r="N20" i="10"/>
  <c r="L19" i="10"/>
  <c r="K19" i="10"/>
  <c r="J19" i="10"/>
  <c r="N19" i="10" s="1"/>
  <c r="I19" i="10"/>
  <c r="H19" i="10"/>
  <c r="G19" i="10"/>
  <c r="F19" i="10"/>
  <c r="E19" i="10"/>
  <c r="D19" i="10"/>
  <c r="C19" i="10"/>
  <c r="N18" i="10"/>
  <c r="N17" i="10"/>
  <c r="N16" i="10"/>
  <c r="N15" i="10"/>
  <c r="N14" i="10"/>
  <c r="N13" i="10"/>
  <c r="N12" i="10"/>
  <c r="N11" i="10"/>
  <c r="N10" i="10"/>
  <c r="L9" i="10"/>
  <c r="K9" i="10"/>
  <c r="K8" i="10" s="1"/>
  <c r="J9" i="10"/>
  <c r="N9" i="10" s="1"/>
  <c r="I9" i="10"/>
  <c r="H9" i="10"/>
  <c r="G9" i="10"/>
  <c r="G8" i="10" s="1"/>
  <c r="F9" i="10"/>
  <c r="E9" i="10"/>
  <c r="E8" i="10" s="1"/>
  <c r="D9" i="10"/>
  <c r="C9" i="10"/>
  <c r="C8" i="10" s="1"/>
  <c r="I115" i="10" l="1"/>
  <c r="D36" i="10"/>
  <c r="L36" i="10"/>
  <c r="F63" i="10"/>
  <c r="H22" i="10"/>
  <c r="H21" i="10" s="1"/>
  <c r="I8" i="10"/>
  <c r="I36" i="10"/>
  <c r="K115" i="10"/>
  <c r="K7" i="10" s="1"/>
  <c r="K174" i="10" s="1"/>
  <c r="G133" i="10"/>
  <c r="D84" i="10"/>
  <c r="L84" i="10"/>
  <c r="G115" i="10"/>
  <c r="D166" i="10"/>
  <c r="G36" i="10"/>
  <c r="G7" i="10" s="1"/>
  <c r="G174" i="10" s="1"/>
  <c r="D21" i="10"/>
  <c r="D134" i="10"/>
  <c r="J36" i="10"/>
  <c r="N36" i="10" s="1"/>
  <c r="F8" i="10"/>
  <c r="H36" i="10"/>
  <c r="G63" i="10"/>
  <c r="C115" i="10"/>
  <c r="C7" i="10" s="1"/>
  <c r="C174" i="10" s="1"/>
  <c r="J8" i="10"/>
  <c r="N8" i="10" s="1"/>
  <c r="I21" i="10"/>
  <c r="M115" i="10"/>
  <c r="M7" i="10" s="1"/>
  <c r="M174" i="10" s="1"/>
  <c r="N116" i="10"/>
  <c r="E63" i="10"/>
  <c r="E7" i="10" s="1"/>
  <c r="E174" i="10" s="1"/>
  <c r="I63" i="10"/>
  <c r="F84" i="10"/>
  <c r="J84" i="10"/>
  <c r="N84" i="10" s="1"/>
  <c r="N122" i="10"/>
  <c r="F133" i="10"/>
  <c r="D133" i="10"/>
  <c r="D8" i="10"/>
  <c r="H8" i="10"/>
  <c r="H7" i="10" s="1"/>
  <c r="H174" i="10" s="1"/>
  <c r="L8" i="10"/>
  <c r="L7" i="10" s="1"/>
  <c r="L174" i="10" s="1"/>
  <c r="F21" i="10"/>
  <c r="K134" i="10"/>
  <c r="K133" i="10" s="1"/>
  <c r="N166" i="10"/>
  <c r="J22" i="10"/>
  <c r="J133" i="10"/>
  <c r="N133" i="10" s="1"/>
  <c r="N113" i="10"/>
  <c r="D7" i="10" l="1"/>
  <c r="D174" i="10" s="1"/>
  <c r="I7" i="10"/>
  <c r="I174" i="10" s="1"/>
  <c r="F7" i="10"/>
  <c r="F174" i="10" s="1"/>
  <c r="N22" i="10"/>
  <c r="J21" i="10"/>
  <c r="J7" i="10" l="1"/>
  <c r="N21" i="10"/>
  <c r="J174" i="10" l="1"/>
  <c r="N7" i="10"/>
  <c r="N174" i="10" s="1"/>
  <c r="I9" i="12" l="1"/>
  <c r="H9" i="12"/>
  <c r="G9" i="12"/>
  <c r="F9" i="12"/>
  <c r="E9" i="12"/>
  <c r="D9" i="12"/>
  <c r="C9" i="12"/>
  <c r="F11" i="12"/>
  <c r="I11" i="12"/>
  <c r="D15" i="13" l="1"/>
  <c r="D8" i="13"/>
  <c r="D10" i="13"/>
  <c r="F12" i="13"/>
  <c r="D12" i="13"/>
  <c r="F10" i="13"/>
  <c r="F8" i="13"/>
  <c r="F170" i="14" l="1"/>
  <c r="F171" i="14"/>
  <c r="F172" i="14"/>
  <c r="F173" i="14"/>
  <c r="F174" i="14"/>
  <c r="F175" i="14"/>
  <c r="F176" i="14"/>
  <c r="F177" i="14"/>
  <c r="F178" i="14"/>
  <c r="F179" i="14"/>
  <c r="F180" i="14"/>
  <c r="F181" i="14"/>
  <c r="F182" i="14"/>
  <c r="F183" i="14"/>
  <c r="F184" i="14"/>
  <c r="F185" i="14"/>
  <c r="F186" i="14"/>
  <c r="F187" i="14"/>
  <c r="F188" i="14"/>
  <c r="F189" i="14"/>
  <c r="F190" i="14"/>
  <c r="F191" i="14"/>
  <c r="F192" i="14"/>
  <c r="F193" i="14"/>
  <c r="F194" i="14"/>
  <c r="F195" i="14"/>
  <c r="F196" i="14"/>
  <c r="F197" i="14"/>
  <c r="F198" i="14"/>
  <c r="F199" i="14"/>
  <c r="F200" i="14"/>
  <c r="F201" i="14"/>
  <c r="F202" i="14"/>
  <c r="F203" i="14"/>
  <c r="F204" i="14"/>
  <c r="F205" i="14"/>
  <c r="F206" i="14"/>
  <c r="F207" i="14"/>
  <c r="F208" i="14"/>
  <c r="F209" i="14"/>
  <c r="F210" i="14"/>
  <c r="F211" i="14"/>
  <c r="F212" i="14"/>
  <c r="F213" i="14"/>
  <c r="F214" i="14"/>
  <c r="F215" i="14"/>
  <c r="F216" i="14"/>
  <c r="F217" i="14"/>
  <c r="F218" i="14"/>
  <c r="F219" i="14"/>
  <c r="F220" i="14"/>
  <c r="F221" i="14"/>
  <c r="F222" i="14"/>
  <c r="F223" i="14"/>
  <c r="F224" i="14"/>
  <c r="F225" i="14"/>
  <c r="F226" i="14"/>
  <c r="F227" i="14"/>
  <c r="F228" i="14"/>
  <c r="F230" i="14"/>
  <c r="F233" i="14"/>
  <c r="F234" i="14"/>
  <c r="F235" i="14"/>
  <c r="F236" i="14"/>
  <c r="F237" i="14"/>
  <c r="F238" i="14"/>
  <c r="F239" i="14"/>
  <c r="F240" i="14"/>
  <c r="F241" i="14"/>
  <c r="F242" i="14"/>
  <c r="F243" i="14"/>
  <c r="F244" i="14"/>
  <c r="F245" i="14"/>
  <c r="F246" i="14"/>
  <c r="F249" i="14"/>
  <c r="F250" i="14"/>
  <c r="F251" i="14"/>
  <c r="F252" i="14"/>
  <c r="F253" i="14"/>
  <c r="F254" i="14"/>
  <c r="F255" i="14"/>
  <c r="F256" i="14"/>
  <c r="F257" i="14"/>
  <c r="F258" i="14"/>
  <c r="F259" i="14"/>
  <c r="F260" i="14"/>
  <c r="F261" i="14"/>
  <c r="F262" i="14"/>
  <c r="F265" i="14"/>
  <c r="F266" i="14"/>
  <c r="F267" i="14"/>
  <c r="F269" i="14"/>
  <c r="F270" i="14"/>
  <c r="F271" i="14"/>
  <c r="F272" i="14"/>
  <c r="F273" i="14"/>
  <c r="F276" i="14"/>
  <c r="F277" i="14"/>
  <c r="F278" i="14"/>
  <c r="F279" i="14"/>
  <c r="F280" i="14"/>
  <c r="F281" i="14"/>
  <c r="F282" i="14"/>
  <c r="F283" i="14"/>
  <c r="F284" i="14"/>
  <c r="F285" i="14"/>
  <c r="F286" i="14"/>
  <c r="F287" i="14"/>
  <c r="F288" i="14"/>
  <c r="F289" i="14"/>
  <c r="F290" i="14"/>
  <c r="F291" i="14"/>
  <c r="F292" i="14"/>
  <c r="F293" i="14"/>
  <c r="F294" i="14"/>
  <c r="F295" i="14"/>
  <c r="F296" i="14"/>
  <c r="F297" i="14"/>
  <c r="F298" i="14"/>
  <c r="F299" i="14"/>
  <c r="F300" i="14"/>
  <c r="F303" i="14"/>
  <c r="F304" i="14"/>
  <c r="F305" i="14"/>
  <c r="F306" i="14"/>
  <c r="F307" i="14"/>
  <c r="F308" i="14"/>
  <c r="F309" i="14"/>
  <c r="F310" i="14"/>
  <c r="F311" i="14"/>
  <c r="F312" i="14"/>
  <c r="F313" i="14"/>
  <c r="F314" i="14"/>
  <c r="F315" i="14"/>
  <c r="F316" i="14"/>
  <c r="F317" i="14"/>
  <c r="F318" i="14"/>
  <c r="F319" i="14"/>
  <c r="F320" i="14"/>
  <c r="F321" i="14"/>
  <c r="F322" i="14"/>
  <c r="F323" i="14"/>
  <c r="F324" i="14"/>
  <c r="F325" i="14"/>
  <c r="F326" i="14"/>
  <c r="F329" i="14"/>
  <c r="F330" i="14"/>
  <c r="F331" i="14"/>
  <c r="F332" i="14"/>
  <c r="F333" i="14"/>
  <c r="F334" i="14"/>
  <c r="F335" i="14"/>
  <c r="F336" i="14"/>
  <c r="F337" i="14"/>
  <c r="F338" i="14"/>
  <c r="F339" i="14"/>
  <c r="F340" i="14"/>
  <c r="F341" i="14"/>
  <c r="F342" i="14"/>
  <c r="F344" i="14"/>
  <c r="F347" i="14"/>
  <c r="F348" i="14"/>
  <c r="F349" i="14"/>
  <c r="F350" i="14"/>
  <c r="F351" i="14"/>
  <c r="F352" i="14"/>
  <c r="F353" i="14"/>
  <c r="F354" i="14"/>
  <c r="F355" i="14"/>
  <c r="F356" i="14"/>
  <c r="F357" i="14"/>
  <c r="F358" i="14"/>
  <c r="F359" i="14"/>
  <c r="F360" i="14"/>
  <c r="F361" i="14"/>
  <c r="F362" i="14"/>
  <c r="F363" i="14"/>
  <c r="F364" i="14"/>
  <c r="F365" i="14"/>
  <c r="F368" i="14"/>
  <c r="F369" i="14"/>
  <c r="F370" i="14"/>
  <c r="F371" i="14"/>
  <c r="F372" i="14"/>
  <c r="F373" i="14"/>
  <c r="F374" i="14"/>
  <c r="F375" i="14"/>
  <c r="F376" i="14"/>
  <c r="F377" i="14"/>
  <c r="F378" i="14"/>
  <c r="F379" i="14"/>
  <c r="F380" i="14"/>
  <c r="F381" i="14"/>
  <c r="F382" i="14"/>
  <c r="F383" i="14"/>
  <c r="F384" i="14"/>
  <c r="F385" i="14"/>
  <c r="F386" i="14"/>
  <c r="F387" i="14"/>
  <c r="F388" i="14"/>
  <c r="F389" i="14"/>
  <c r="F390" i="14"/>
  <c r="F392" i="14"/>
  <c r="F169" i="14"/>
  <c r="F157" i="14"/>
  <c r="F158" i="14"/>
  <c r="F159" i="14"/>
  <c r="F160" i="14"/>
  <c r="F161" i="14"/>
  <c r="F162" i="14"/>
  <c r="F163" i="14"/>
  <c r="F164" i="14"/>
  <c r="F165" i="14"/>
  <c r="D157" i="14"/>
  <c r="D158" i="14"/>
  <c r="D159" i="14"/>
  <c r="D160" i="14"/>
  <c r="D161" i="14"/>
  <c r="D162" i="14"/>
  <c r="D163" i="14"/>
  <c r="D164" i="14"/>
  <c r="D165" i="14"/>
  <c r="D156" i="14"/>
  <c r="F114" i="14"/>
  <c r="D114" i="14"/>
  <c r="D62" i="14"/>
  <c r="D147" i="14"/>
  <c r="D35" i="14"/>
  <c r="F35" i="14"/>
  <c r="D34" i="14"/>
  <c r="D38" i="14"/>
  <c r="D39" i="14"/>
  <c r="D40" i="14"/>
  <c r="D41" i="14"/>
  <c r="D42" i="14"/>
  <c r="D43" i="14"/>
  <c r="D44" i="14"/>
  <c r="D45" i="14"/>
  <c r="D46" i="14"/>
  <c r="D47" i="14"/>
  <c r="D48" i="14"/>
  <c r="D49" i="14"/>
  <c r="D50" i="14"/>
  <c r="D51" i="14"/>
  <c r="D52" i="14"/>
  <c r="D53" i="14"/>
  <c r="D54" i="14"/>
  <c r="D55" i="14"/>
  <c r="D56" i="14"/>
  <c r="D57" i="14"/>
  <c r="D58" i="14"/>
  <c r="D59" i="14"/>
  <c r="D60" i="14"/>
  <c r="D61" i="14"/>
  <c r="D65" i="14"/>
  <c r="D66" i="14"/>
  <c r="D67" i="14"/>
  <c r="D68" i="14"/>
  <c r="D69" i="14"/>
  <c r="D70" i="14"/>
  <c r="D71" i="14"/>
  <c r="D72" i="14"/>
  <c r="D73" i="14"/>
  <c r="D74" i="14"/>
  <c r="D75" i="14"/>
  <c r="D76" i="14"/>
  <c r="D77" i="14"/>
  <c r="D78" i="14"/>
  <c r="D79" i="14"/>
  <c r="D80" i="14"/>
  <c r="D81" i="14"/>
  <c r="D82" i="14"/>
  <c r="D83" i="14"/>
  <c r="D86" i="14"/>
  <c r="D87" i="14"/>
  <c r="D88" i="14"/>
  <c r="D89" i="14"/>
  <c r="D90" i="14"/>
  <c r="D91" i="14"/>
  <c r="D92" i="14"/>
  <c r="D93" i="14"/>
  <c r="D94" i="14"/>
  <c r="D95" i="14"/>
  <c r="D96" i="14"/>
  <c r="D97" i="14"/>
  <c r="D98" i="14"/>
  <c r="D99" i="14"/>
  <c r="D100" i="14"/>
  <c r="D101" i="14"/>
  <c r="D102" i="14"/>
  <c r="D103" i="14"/>
  <c r="D104" i="14"/>
  <c r="D105" i="14"/>
  <c r="D106" i="14"/>
  <c r="D107" i="14"/>
  <c r="D108" i="14"/>
  <c r="D109" i="14"/>
  <c r="D110" i="14"/>
  <c r="D111" i="14"/>
  <c r="D112" i="14"/>
  <c r="D113" i="14"/>
  <c r="D117" i="14"/>
  <c r="D118" i="14"/>
  <c r="D119" i="14"/>
  <c r="D120" i="14"/>
  <c r="D121" i="14"/>
  <c r="D122" i="14"/>
  <c r="D123" i="14"/>
  <c r="D124" i="14"/>
  <c r="D125" i="14"/>
  <c r="D126" i="14"/>
  <c r="D127" i="14"/>
  <c r="D128" i="14"/>
  <c r="D129" i="14"/>
  <c r="D130" i="14"/>
  <c r="D131" i="14"/>
  <c r="D132" i="14"/>
  <c r="D133" i="14"/>
  <c r="D134" i="14"/>
  <c r="D135" i="14"/>
  <c r="D136" i="14"/>
  <c r="D137" i="14"/>
  <c r="D138" i="14"/>
  <c r="D139" i="14"/>
  <c r="D140" i="14"/>
  <c r="D141" i="14"/>
  <c r="D142" i="14"/>
  <c r="D143" i="14"/>
  <c r="D144" i="14"/>
  <c r="D145" i="14"/>
  <c r="D146" i="14"/>
  <c r="D150" i="14"/>
  <c r="D151" i="14"/>
  <c r="D152" i="14"/>
  <c r="D153" i="14"/>
  <c r="D154" i="14"/>
  <c r="D169" i="14"/>
  <c r="D170" i="14"/>
  <c r="D171" i="14"/>
  <c r="D172" i="14"/>
  <c r="D173" i="14"/>
  <c r="D174" i="14"/>
  <c r="D175" i="14"/>
  <c r="D176" i="14"/>
  <c r="D177" i="14"/>
  <c r="D178" i="14"/>
  <c r="D179" i="14"/>
  <c r="D180" i="14"/>
  <c r="D181" i="14"/>
  <c r="D182" i="14"/>
  <c r="D183" i="14"/>
  <c r="D184" i="14"/>
  <c r="D185" i="14"/>
  <c r="D186" i="14"/>
  <c r="D187" i="14"/>
  <c r="D188" i="14"/>
  <c r="D191" i="14"/>
  <c r="D192" i="14"/>
  <c r="D193" i="14"/>
  <c r="D194" i="14"/>
  <c r="D195" i="14"/>
  <c r="D196" i="14"/>
  <c r="D197" i="14"/>
  <c r="D198" i="14"/>
  <c r="D199" i="14"/>
  <c r="D200" i="14"/>
  <c r="D201" i="14"/>
  <c r="D202" i="14"/>
  <c r="D203" i="14"/>
  <c r="D204" i="14"/>
  <c r="D205" i="14"/>
  <c r="D206" i="14"/>
  <c r="D207" i="14"/>
  <c r="D208" i="14"/>
  <c r="D209" i="14"/>
  <c r="D210" i="14"/>
  <c r="D211" i="14"/>
  <c r="D212" i="14"/>
  <c r="D213" i="14"/>
  <c r="D214" i="14"/>
  <c r="D215" i="14"/>
  <c r="D216" i="14"/>
  <c r="D217" i="14"/>
  <c r="D218" i="14"/>
  <c r="D219" i="14"/>
  <c r="D220" i="14"/>
  <c r="D221" i="14"/>
  <c r="D222" i="14"/>
  <c r="D223" i="14"/>
  <c r="D224" i="14"/>
  <c r="D225" i="14"/>
  <c r="D226" i="14"/>
  <c r="D227" i="14"/>
  <c r="D228" i="14"/>
  <c r="D230" i="14"/>
  <c r="D233" i="14"/>
  <c r="D234" i="14"/>
  <c r="D235" i="14"/>
  <c r="D236" i="14"/>
  <c r="D237" i="14"/>
  <c r="D238" i="14"/>
  <c r="D239" i="14"/>
  <c r="D240" i="14"/>
  <c r="D241" i="14"/>
  <c r="D242" i="14"/>
  <c r="D243" i="14"/>
  <c r="D244" i="14"/>
  <c r="D245" i="14"/>
  <c r="D246" i="14"/>
  <c r="D249" i="14"/>
  <c r="D250" i="14"/>
  <c r="D251" i="14"/>
  <c r="D252" i="14"/>
  <c r="D253" i="14"/>
  <c r="D254" i="14"/>
  <c r="D255" i="14"/>
  <c r="D256" i="14"/>
  <c r="D257" i="14"/>
  <c r="D258" i="14"/>
  <c r="D259" i="14"/>
  <c r="D260" i="14"/>
  <c r="D261" i="14"/>
  <c r="D262" i="14"/>
  <c r="D265" i="14"/>
  <c r="D266" i="14"/>
  <c r="D267" i="14"/>
  <c r="D269" i="14"/>
  <c r="D270" i="14"/>
  <c r="D271" i="14"/>
  <c r="D272" i="14"/>
  <c r="D273" i="14"/>
  <c r="D276" i="14"/>
  <c r="D277" i="14"/>
  <c r="D278" i="14"/>
  <c r="D279" i="14"/>
  <c r="D280" i="14"/>
  <c r="D281" i="14"/>
  <c r="D282" i="14"/>
  <c r="D283" i="14"/>
  <c r="D284" i="14"/>
  <c r="D285" i="14"/>
  <c r="D286" i="14"/>
  <c r="D287" i="14"/>
  <c r="D288" i="14"/>
  <c r="D289" i="14"/>
  <c r="D290" i="14"/>
  <c r="D291" i="14"/>
  <c r="D292" i="14"/>
  <c r="D293" i="14"/>
  <c r="D294" i="14"/>
  <c r="D295" i="14"/>
  <c r="D296" i="14"/>
  <c r="D297" i="14"/>
  <c r="D298" i="14"/>
  <c r="D299" i="14"/>
  <c r="D300" i="14"/>
  <c r="D303" i="14"/>
  <c r="D304" i="14"/>
  <c r="D305" i="14"/>
  <c r="D306" i="14"/>
  <c r="D307" i="14"/>
  <c r="D308" i="14"/>
  <c r="D309" i="14"/>
  <c r="D310" i="14"/>
  <c r="D311" i="14"/>
  <c r="D312" i="14"/>
  <c r="D313" i="14"/>
  <c r="D314" i="14"/>
  <c r="D315" i="14"/>
  <c r="D316" i="14"/>
  <c r="D317" i="14"/>
  <c r="D318" i="14"/>
  <c r="D319" i="14"/>
  <c r="D320" i="14"/>
  <c r="D321" i="14"/>
  <c r="D322" i="14"/>
  <c r="D323" i="14"/>
  <c r="D324" i="14"/>
  <c r="D325" i="14"/>
  <c r="D326" i="14"/>
  <c r="D329" i="14"/>
  <c r="D330" i="14"/>
  <c r="D331" i="14"/>
  <c r="D332" i="14"/>
  <c r="D333" i="14"/>
  <c r="D334" i="14"/>
  <c r="D335" i="14"/>
  <c r="D336" i="14"/>
  <c r="D337" i="14"/>
  <c r="D338" i="14"/>
  <c r="D339" i="14"/>
  <c r="D340" i="14"/>
  <c r="D341" i="14"/>
  <c r="D342" i="14"/>
  <c r="D344" i="14"/>
  <c r="D347" i="14"/>
  <c r="D348" i="14"/>
  <c r="D349" i="14"/>
  <c r="D350" i="14"/>
  <c r="D351" i="14"/>
  <c r="D352" i="14"/>
  <c r="D353" i="14"/>
  <c r="D354" i="14"/>
  <c r="D355" i="14"/>
  <c r="D356" i="14"/>
  <c r="D357" i="14"/>
  <c r="D358" i="14"/>
  <c r="D359" i="14"/>
  <c r="D360" i="14"/>
  <c r="D361" i="14"/>
  <c r="D362" i="14"/>
  <c r="D363" i="14"/>
  <c r="D364" i="14"/>
  <c r="D365" i="14"/>
  <c r="D368" i="14"/>
  <c r="D369" i="14"/>
  <c r="D370" i="14"/>
  <c r="D371" i="14"/>
  <c r="D372" i="14"/>
  <c r="D373" i="14"/>
  <c r="D374" i="14"/>
  <c r="D375" i="14"/>
  <c r="D376" i="14"/>
  <c r="D377" i="14"/>
  <c r="D378" i="14"/>
  <c r="D379" i="14"/>
  <c r="D380" i="14"/>
  <c r="D381" i="14"/>
  <c r="D382" i="14"/>
  <c r="D383" i="14"/>
  <c r="D384" i="14"/>
  <c r="D385" i="14"/>
  <c r="D386" i="14"/>
  <c r="D387" i="14"/>
  <c r="D388" i="14"/>
  <c r="D389" i="14"/>
  <c r="D390" i="14"/>
  <c r="D392" i="14"/>
  <c r="F156" i="14"/>
  <c r="F154" i="14"/>
  <c r="F153" i="14"/>
  <c r="F152" i="14"/>
  <c r="F151" i="14"/>
  <c r="F150" i="14"/>
  <c r="F147" i="14"/>
  <c r="F145" i="14"/>
  <c r="F144" i="14"/>
  <c r="F143" i="14"/>
  <c r="F142" i="14"/>
  <c r="F141" i="14"/>
  <c r="F140" i="14"/>
  <c r="F139" i="14"/>
  <c r="F138" i="14"/>
  <c r="F137" i="14"/>
  <c r="F136" i="14"/>
  <c r="F135" i="14"/>
  <c r="F134" i="14"/>
  <c r="F133" i="14"/>
  <c r="F132" i="14"/>
  <c r="F131" i="14"/>
  <c r="F130" i="14"/>
  <c r="F129" i="14"/>
  <c r="F128" i="14"/>
  <c r="F127" i="14"/>
  <c r="F126" i="14"/>
  <c r="F125" i="14"/>
  <c r="F124" i="14"/>
  <c r="F123" i="14"/>
  <c r="F122" i="14"/>
  <c r="F121" i="14"/>
  <c r="F120" i="14"/>
  <c r="F119" i="14"/>
  <c r="F118" i="14"/>
  <c r="F117" i="14"/>
  <c r="F112"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F83" i="14"/>
  <c r="F81" i="14"/>
  <c r="F80" i="14"/>
  <c r="F79" i="14"/>
  <c r="F78" i="14"/>
  <c r="F77" i="14"/>
  <c r="F76" i="14"/>
  <c r="F75" i="14"/>
  <c r="F74" i="14"/>
  <c r="F73" i="14"/>
  <c r="F72" i="14"/>
  <c r="F71" i="14"/>
  <c r="F70" i="14"/>
  <c r="F69" i="14"/>
  <c r="F68" i="14"/>
  <c r="F67" i="14"/>
  <c r="F66" i="14"/>
  <c r="F65" i="14"/>
  <c r="F62" i="14"/>
  <c r="F60" i="14"/>
  <c r="F59" i="14"/>
  <c r="F58" i="14"/>
  <c r="F57" i="14"/>
  <c r="F56" i="14"/>
  <c r="F55" i="14"/>
  <c r="F54" i="14"/>
  <c r="F53" i="14"/>
  <c r="F52" i="14"/>
  <c r="F51" i="14"/>
  <c r="F50" i="14"/>
  <c r="F49" i="14"/>
  <c r="F48" i="14"/>
  <c r="F47" i="14"/>
  <c r="F46" i="14"/>
  <c r="F45" i="14"/>
  <c r="F44" i="14"/>
  <c r="F43" i="14"/>
  <c r="F42" i="14"/>
  <c r="F41" i="14"/>
  <c r="F40" i="14"/>
  <c r="F39" i="14"/>
  <c r="F38" i="14"/>
  <c r="F33" i="14"/>
  <c r="D33" i="14"/>
  <c r="F32" i="14"/>
  <c r="D32" i="14"/>
  <c r="F31" i="14"/>
  <c r="D31" i="14"/>
  <c r="F30" i="14"/>
  <c r="D30" i="14"/>
  <c r="F29" i="14"/>
  <c r="D29" i="14"/>
  <c r="F28" i="14"/>
  <c r="D28" i="14"/>
  <c r="F27" i="14"/>
  <c r="D27" i="14"/>
  <c r="F26" i="14"/>
  <c r="D26" i="14"/>
  <c r="F25" i="14"/>
  <c r="D25" i="14"/>
  <c r="F24" i="14"/>
  <c r="D24" i="14"/>
  <c r="F23" i="14"/>
  <c r="D23" i="14"/>
  <c r="F20" i="14"/>
  <c r="D20" i="14"/>
  <c r="F18" i="14"/>
  <c r="D18" i="14"/>
  <c r="F17" i="14"/>
  <c r="D17" i="14"/>
  <c r="F16" i="14"/>
  <c r="D16" i="14"/>
  <c r="F15" i="14"/>
  <c r="D15" i="14"/>
  <c r="F14" i="14"/>
  <c r="D14" i="14"/>
  <c r="F13" i="14"/>
  <c r="D13" i="14"/>
  <c r="F12" i="14"/>
  <c r="D12" i="14"/>
  <c r="F11" i="14"/>
  <c r="D11" i="14"/>
  <c r="F10" i="14"/>
  <c r="D10" i="14"/>
  <c r="L187" i="14" l="1"/>
  <c r="F133" i="15" l="1"/>
  <c r="F134" i="15" s="1"/>
  <c r="G133" i="15"/>
  <c r="G134" i="15" s="1"/>
  <c r="H133" i="15"/>
  <c r="H134" i="15" s="1"/>
  <c r="I133" i="15"/>
  <c r="I134" i="15" s="1"/>
  <c r="J133" i="15"/>
  <c r="J134" i="15" s="1"/>
  <c r="K133" i="15"/>
  <c r="K134" i="15" s="1"/>
  <c r="D381" i="10" l="1"/>
  <c r="E381" i="10"/>
  <c r="F381" i="10"/>
  <c r="G381" i="10"/>
  <c r="H381" i="10"/>
  <c r="I381" i="10"/>
  <c r="J381" i="10"/>
  <c r="K381" i="10"/>
  <c r="L381" i="10"/>
  <c r="M381" i="10"/>
  <c r="N381" i="10"/>
  <c r="C381" i="10"/>
  <c r="N362" i="10"/>
  <c r="N337" i="10"/>
  <c r="N321" i="10"/>
  <c r="N297" i="10"/>
  <c r="N272" i="10"/>
  <c r="N263" i="10"/>
  <c r="N249" i="10"/>
  <c r="N235" i="10"/>
  <c r="N216" i="10"/>
  <c r="N196" i="10"/>
  <c r="N177" i="10"/>
  <c r="F12" i="12"/>
  <c r="I12" i="12"/>
  <c r="D17" i="13"/>
  <c r="D18" i="13"/>
  <c r="D20" i="13"/>
  <c r="D21" i="13"/>
  <c r="D22" i="13"/>
  <c r="D23" i="13"/>
  <c r="D24" i="13"/>
  <c r="D26" i="13"/>
  <c r="D28" i="13"/>
  <c r="N176" i="10" l="1"/>
  <c r="N383" i="10" s="1"/>
  <c r="N384" i="10" s="1"/>
  <c r="F17" i="13"/>
  <c r="F18" i="13"/>
  <c r="F20" i="13"/>
  <c r="F21" i="13"/>
  <c r="F22" i="13"/>
  <c r="F23" i="13"/>
  <c r="F24" i="13"/>
  <c r="F26" i="13"/>
  <c r="F28" i="13"/>
  <c r="F15" i="13"/>
  <c r="D13" i="12" l="1"/>
  <c r="D14" i="12" s="1"/>
  <c r="E13" i="12"/>
  <c r="E14" i="12" s="1"/>
  <c r="F13" i="12"/>
  <c r="F14" i="12" s="1"/>
  <c r="G13" i="12"/>
  <c r="G14" i="12" s="1"/>
  <c r="H13" i="12"/>
  <c r="H14" i="12" s="1"/>
  <c r="I13" i="12"/>
  <c r="I14" i="12" s="1"/>
  <c r="C13" i="12"/>
  <c r="C14" i="12" s="1"/>
  <c r="L177" i="10" l="1"/>
  <c r="K177" i="10"/>
  <c r="J177" i="10"/>
  <c r="I177" i="10"/>
  <c r="H177" i="10"/>
  <c r="G177" i="10"/>
  <c r="F177" i="10"/>
  <c r="E177" i="10"/>
  <c r="D177" i="10"/>
  <c r="C177" i="10"/>
  <c r="L337" i="10" l="1"/>
  <c r="K337" i="10"/>
  <c r="J337" i="10"/>
  <c r="I337" i="10"/>
  <c r="H337" i="10"/>
  <c r="G337" i="10"/>
  <c r="F337" i="10"/>
  <c r="E337" i="10"/>
  <c r="D337" i="10"/>
  <c r="C337" i="10"/>
  <c r="L216" i="10" l="1"/>
  <c r="K216" i="10"/>
  <c r="J216" i="10"/>
  <c r="I216" i="10"/>
  <c r="H216" i="10"/>
  <c r="G216" i="10"/>
  <c r="D216" i="10"/>
  <c r="C216" i="10"/>
  <c r="L321" i="10" l="1"/>
  <c r="K321" i="10"/>
  <c r="J321" i="10"/>
  <c r="I321" i="10"/>
  <c r="H321" i="10"/>
  <c r="G321" i="10"/>
  <c r="F321" i="10"/>
  <c r="E321" i="10"/>
  <c r="D321" i="10"/>
  <c r="C321" i="10"/>
  <c r="M263" i="10" l="1"/>
  <c r="L263" i="10"/>
  <c r="K263" i="10"/>
  <c r="J263" i="10"/>
  <c r="I263" i="10"/>
  <c r="H263" i="10"/>
  <c r="G263" i="10"/>
  <c r="F263" i="10"/>
  <c r="E263" i="10"/>
  <c r="D263" i="10"/>
  <c r="C263" i="10"/>
  <c r="L297" i="10" l="1"/>
  <c r="K297" i="10"/>
  <c r="J297" i="10"/>
  <c r="I297" i="10"/>
  <c r="H297" i="10"/>
  <c r="G297" i="10"/>
  <c r="F297" i="10"/>
  <c r="E297" i="10"/>
  <c r="D297" i="10"/>
  <c r="C297" i="10"/>
  <c r="L362" i="10" l="1"/>
  <c r="K362" i="10"/>
  <c r="J362" i="10"/>
  <c r="H362" i="10"/>
  <c r="G362" i="10"/>
  <c r="F362" i="10"/>
  <c r="D362" i="10"/>
  <c r="C362" i="10"/>
  <c r="L272" i="10" l="1"/>
  <c r="K272" i="10"/>
  <c r="J272" i="10"/>
  <c r="I272" i="10"/>
  <c r="H272" i="10"/>
  <c r="G272" i="10"/>
  <c r="F272" i="10"/>
  <c r="D272" i="10"/>
  <c r="C272" i="10"/>
  <c r="K262" i="10" l="1"/>
  <c r="M249" i="10"/>
  <c r="L249" i="10"/>
  <c r="K249" i="10"/>
  <c r="J249" i="10"/>
  <c r="I249" i="10"/>
  <c r="H249" i="10"/>
  <c r="G249" i="10"/>
  <c r="F249" i="10"/>
  <c r="E249" i="10"/>
  <c r="D249" i="10"/>
  <c r="C249" i="10"/>
  <c r="L235" i="10" l="1"/>
  <c r="K235" i="10"/>
  <c r="J235" i="10"/>
  <c r="I235" i="10"/>
  <c r="H235" i="10"/>
  <c r="G235" i="10"/>
  <c r="D235" i="10"/>
  <c r="C235" i="10"/>
  <c r="L196" i="10" l="1"/>
  <c r="L176" i="10" s="1"/>
  <c r="L383" i="10" s="1"/>
  <c r="L384" i="10" s="1"/>
  <c r="K196" i="10"/>
  <c r="K176" i="10" s="1"/>
  <c r="K383" i="10" s="1"/>
  <c r="K384" i="10" s="1"/>
  <c r="J196" i="10"/>
  <c r="J176" i="10" s="1"/>
  <c r="J383" i="10" s="1"/>
  <c r="J384" i="10" s="1"/>
  <c r="I196" i="10"/>
  <c r="I176" i="10" s="1"/>
  <c r="I383" i="10" s="1"/>
  <c r="I384" i="10" s="1"/>
  <c r="H196" i="10"/>
  <c r="H176" i="10" s="1"/>
  <c r="H383" i="10" s="1"/>
  <c r="H384" i="10" s="1"/>
  <c r="G196" i="10"/>
  <c r="G176" i="10" s="1"/>
  <c r="G383" i="10" s="1"/>
  <c r="G384" i="10" s="1"/>
  <c r="F196" i="10"/>
  <c r="F176" i="10" s="1"/>
  <c r="F383" i="10" s="1"/>
  <c r="F384" i="10" s="1"/>
  <c r="E196" i="10"/>
  <c r="E176" i="10" s="1"/>
  <c r="E383" i="10" s="1"/>
  <c r="E384" i="10" s="1"/>
  <c r="D196" i="10"/>
  <c r="D176" i="10" s="1"/>
  <c r="D383" i="10" s="1"/>
  <c r="D384" i="10" s="1"/>
  <c r="C196" i="10"/>
  <c r="C176" i="10" s="1"/>
  <c r="C383" i="10" s="1"/>
  <c r="C384" i="10" s="1"/>
  <c r="M196" i="10" l="1"/>
  <c r="M176" i="10" s="1"/>
  <c r="M383" i="10" s="1"/>
  <c r="M384" i="10" s="1"/>
</calcChain>
</file>

<file path=xl/sharedStrings.xml><?xml version="1.0" encoding="utf-8"?>
<sst xmlns="http://schemas.openxmlformats.org/spreadsheetml/2006/main" count="2665" uniqueCount="880">
  <si>
    <t>I</t>
  </si>
  <si>
    <t>II</t>
  </si>
  <si>
    <t>Số TT</t>
  </si>
  <si>
    <t>Tên ĐVHC</t>
  </si>
  <si>
    <t>Số lượng theo định mức</t>
  </si>
  <si>
    <t>Số lượng hiện có</t>
  </si>
  <si>
    <t>Số lượng thực hiện sắp xếp, tinh giản theo quy định hiện hành (theo Nghị định 178, Nghị định 67, Nghị định 29… và các chính sách của địa phương)</t>
  </si>
  <si>
    <t>Cán bộ</t>
  </si>
  <si>
    <t>Công chức</t>
  </si>
  <si>
    <t>Viên chức</t>
  </si>
  <si>
    <t>A</t>
  </si>
  <si>
    <t>CẤP XÃ</t>
  </si>
  <si>
    <t xml:space="preserve">B </t>
  </si>
  <si>
    <t>CẤP HUYỆN</t>
  </si>
  <si>
    <t>Số lượng cán bộ, công chức, viên chức cấp huyện bố trí về cấp xã</t>
  </si>
  <si>
    <t>C</t>
  </si>
  <si>
    <t>NHĐ không chuyên trách</t>
  </si>
  <si>
    <t>Ghi chú</t>
  </si>
  <si>
    <t>Phụ lục 2.5</t>
  </si>
  <si>
    <t>HUYỆN ĐỒNG VĂN</t>
  </si>
  <si>
    <t>Xã Lũng Cú</t>
  </si>
  <si>
    <t>Xã Má Lé</t>
  </si>
  <si>
    <t>Xã Lũng Táo</t>
  </si>
  <si>
    <t>Thị trấn Đồng Văn</t>
  </si>
  <si>
    <t>Xã Tả Lủng</t>
  </si>
  <si>
    <t>Xã Tả Phìn</t>
  </si>
  <si>
    <t>Xã Thài Phìn Tủng</t>
  </si>
  <si>
    <t>Xã Sà Phìn</t>
  </si>
  <si>
    <t>Xã Sủng Là</t>
  </si>
  <si>
    <t xml:space="preserve">Xã Sính Lủng </t>
  </si>
  <si>
    <t>Xã Sảng Tủng</t>
  </si>
  <si>
    <t>Thị trấn Phố Bảng</t>
  </si>
  <si>
    <t>Xã Phố Là</t>
  </si>
  <si>
    <t>Xã Phố Cáo</t>
  </si>
  <si>
    <t>Xã Lũng Thầu</t>
  </si>
  <si>
    <t>Xã Sủng Trái</t>
  </si>
  <si>
    <t>Xã Hố Quáng Phìn</t>
  </si>
  <si>
    <t>Xã Lũng Phìn</t>
  </si>
  <si>
    <t>HUYỆN MÈO VẠC</t>
  </si>
  <si>
    <t>Xã Sủng Trà</t>
  </si>
  <si>
    <t>Xã Sủng Máng</t>
  </si>
  <si>
    <t>Xã Sơn Vĩ</t>
  </si>
  <si>
    <t>Xã Thượng Phùng</t>
  </si>
  <si>
    <t>Xã Xín Cái</t>
  </si>
  <si>
    <t>Thị trấn Mèo Vạc</t>
  </si>
  <si>
    <t>Xã Pả Vi</t>
  </si>
  <si>
    <t>Xã Giàng Chu Phìn</t>
  </si>
  <si>
    <t>Xã Cán Chu Phìn</t>
  </si>
  <si>
    <t>Xã Lũng Pù</t>
  </si>
  <si>
    <t>Xã Khâu Vai</t>
  </si>
  <si>
    <t>Xã Niêm Tòng</t>
  </si>
  <si>
    <t>Xã Niêm Sơn</t>
  </si>
  <si>
    <t>Xã Tát Ngà</t>
  </si>
  <si>
    <t>Xã Nậm Ban</t>
  </si>
  <si>
    <t>Xã Thắng Mố</t>
  </si>
  <si>
    <t>Xã Sủng Cháng</t>
  </si>
  <si>
    <t xml:space="preserve">Xã Sủng Thài </t>
  </si>
  <si>
    <t>Xã Phú Lũng</t>
  </si>
  <si>
    <t>Xã Bạch Đích</t>
  </si>
  <si>
    <t>Xã Na Khê</t>
  </si>
  <si>
    <t>Xã Lao Và Chải</t>
  </si>
  <si>
    <t>Thị trấn Yên Minh</t>
  </si>
  <si>
    <t xml:space="preserve">Xã Hữu Vinh </t>
  </si>
  <si>
    <t>Xã Đông Minh</t>
  </si>
  <si>
    <t>Xã Ngam La</t>
  </si>
  <si>
    <t>Xã Mậu Duệ</t>
  </si>
  <si>
    <t>Xã Mậu Long</t>
  </si>
  <si>
    <t>Xã Ngọc Long</t>
  </si>
  <si>
    <t>Xã Du Già</t>
  </si>
  <si>
    <t>Xã Du Tiến</t>
  </si>
  <si>
    <t>Xã Lũng Hồ</t>
  </si>
  <si>
    <t xml:space="preserve">Xã Đường Thượng </t>
  </si>
  <si>
    <t>Xã Thái An</t>
  </si>
  <si>
    <t>Xã Lùng Tám</t>
  </si>
  <si>
    <t>Xã Đông Hà</t>
  </si>
  <si>
    <t>Xã Cán Tỷ</t>
  </si>
  <si>
    <t>Xã Bát Đại Sơn</t>
  </si>
  <si>
    <t>Xã Thanh Vân</t>
  </si>
  <si>
    <t>Xã Nghĩa Thuận</t>
  </si>
  <si>
    <t>Thị trấn Tam Sơn</t>
  </si>
  <si>
    <t xml:space="preserve">Xã Quyết Tiến </t>
  </si>
  <si>
    <t>Xã Quản Bạ</t>
  </si>
  <si>
    <t>Xã Tùng Vài</t>
  </si>
  <si>
    <t>Xã Cao Mã Pờ</t>
  </si>
  <si>
    <t>Xã Tả Ván</t>
  </si>
  <si>
    <t>Xã Phiêng Luông</t>
  </si>
  <si>
    <t>Xã Yên Cường</t>
  </si>
  <si>
    <t>Xã Đường Hồng</t>
  </si>
  <si>
    <t>Xã Đường Âm</t>
  </si>
  <si>
    <t>Xã Phú Nam</t>
  </si>
  <si>
    <t>Xã Yên Phong</t>
  </si>
  <si>
    <t>Thị trấn Yên Phú</t>
  </si>
  <si>
    <t>Xã Lạc Nông</t>
  </si>
  <si>
    <t>Xã Giáp Trung</t>
  </si>
  <si>
    <t>Xã Minh Sơn</t>
  </si>
  <si>
    <t>Xã Minh Ngọc</t>
  </si>
  <si>
    <t>Xã Thượng Tân</t>
  </si>
  <si>
    <t>Xã Yên Định - BM</t>
  </si>
  <si>
    <t>Xã Ngọc Đường</t>
  </si>
  <si>
    <t>Phường Quang Trung</t>
  </si>
  <si>
    <t>Phường Ngọc Hà</t>
  </si>
  <si>
    <t>Phường Trần Phú</t>
  </si>
  <si>
    <t>Phường Minh Khai</t>
  </si>
  <si>
    <t>Phường Nguyễn Trãi</t>
  </si>
  <si>
    <t>Xã Phương Thiện</t>
  </si>
  <si>
    <t>Xã Phương Độ</t>
  </si>
  <si>
    <t>Xã Lao Chải</t>
  </si>
  <si>
    <t>Xã Xín Chải</t>
  </si>
  <si>
    <t>Xã Thanh Đức</t>
  </si>
  <si>
    <t>Xã Thanh Thủy</t>
  </si>
  <si>
    <t>Xã Phương Tiến</t>
  </si>
  <si>
    <t>Xã Minh Tân</t>
  </si>
  <si>
    <t>Xã Thuận Hòa</t>
  </si>
  <si>
    <t xml:space="preserve">Xã Tùng Bá </t>
  </si>
  <si>
    <t xml:space="preserve">Xã Kim Thạch </t>
  </si>
  <si>
    <t xml:space="preserve">Xã Phú Linh </t>
  </si>
  <si>
    <t>Xã Kim Linh</t>
  </si>
  <si>
    <t>Xã Linh Hồ</t>
  </si>
  <si>
    <t>Xã Ngọc Linh</t>
  </si>
  <si>
    <t>Xã Trung Thành</t>
  </si>
  <si>
    <t>Xã Ngọc Minh</t>
  </si>
  <si>
    <t>Xã Bạch Ngọc</t>
  </si>
  <si>
    <t>Xã Đạo Đức</t>
  </si>
  <si>
    <t>TT Vị Xuyên</t>
  </si>
  <si>
    <t>TT NT Việt Lâm</t>
  </si>
  <si>
    <t>Xã Việt Lâm</t>
  </si>
  <si>
    <t>Xã Quảng Ngần</t>
  </si>
  <si>
    <t xml:space="preserve">Xã Cao Bồ </t>
  </si>
  <si>
    <t>Xã Thượng Sơn</t>
  </si>
  <si>
    <t>Xã Tân Thành</t>
  </si>
  <si>
    <t>Xã Tân Quang</t>
  </si>
  <si>
    <t>Xã Tân Lập</t>
  </si>
  <si>
    <t>Xã Đồng Tâm</t>
  </si>
  <si>
    <t>Xã Đồng Tiến</t>
  </si>
  <si>
    <t>Xã Thượng Bình</t>
  </si>
  <si>
    <t>Xã Hữu Sản</t>
  </si>
  <si>
    <t>Xã Liên Hiệp</t>
  </si>
  <si>
    <t>Xã Đức Xuân</t>
  </si>
  <si>
    <t>Xã Kim Ngọc</t>
  </si>
  <si>
    <t>Xã Bằng Hành</t>
  </si>
  <si>
    <t>Xã Vô Điếm</t>
  </si>
  <si>
    <t>Xã Quang Minh</t>
  </si>
  <si>
    <t>Xã Việt Vinh</t>
  </si>
  <si>
    <t>Thị trấn Việt Quang</t>
  </si>
  <si>
    <t>Xã Hùng An</t>
  </si>
  <si>
    <t>Xã Việt Hồng</t>
  </si>
  <si>
    <t>Xã Tiên Kiều</t>
  </si>
  <si>
    <t>Xã Vĩnh Hảo</t>
  </si>
  <si>
    <t>Thị trấn Vĩnh Tuy</t>
  </si>
  <si>
    <t>Xã Đông Thành</t>
  </si>
  <si>
    <t>Xã Vĩnh Phúc</t>
  </si>
  <si>
    <t>Xã Đồng Yên</t>
  </si>
  <si>
    <t>Xã Vĩ Thượng</t>
  </si>
  <si>
    <t>Xã Tiên Yên</t>
  </si>
  <si>
    <t xml:space="preserve">Xã Hương Sơn </t>
  </si>
  <si>
    <t>Xã Xuân Giang</t>
  </si>
  <si>
    <t>Xã Nà Khương</t>
  </si>
  <si>
    <t>Xã Yên Hà</t>
  </si>
  <si>
    <t>Xã Bằng Lang</t>
  </si>
  <si>
    <t>Xã Yên Thành</t>
  </si>
  <si>
    <t>Xã Bản Rịa</t>
  </si>
  <si>
    <t>Thị trấn Yên Bình</t>
  </si>
  <si>
    <t xml:space="preserve">Xã Tân Nam </t>
  </si>
  <si>
    <t>Xã Tân Bắc</t>
  </si>
  <si>
    <t>Xã Tân Trịnh</t>
  </si>
  <si>
    <t>Xã Tiên Nguyên</t>
  </si>
  <si>
    <t>Xã Thông Nguyên</t>
  </si>
  <si>
    <t>Xã Nậm Khòa</t>
  </si>
  <si>
    <t>Xã Hồ Thầu</t>
  </si>
  <si>
    <t>Xã Nam Sơn</t>
  </si>
  <si>
    <t xml:space="preserve">Xã Nậm Ty </t>
  </si>
  <si>
    <t>Xã Nậm Dịch</t>
  </si>
  <si>
    <t>Xã Tả Sử Choóng</t>
  </si>
  <si>
    <t>Xã Bản Nhùng</t>
  </si>
  <si>
    <t>Xã Tân Tiến</t>
  </si>
  <si>
    <t>Xã Túng Sán</t>
  </si>
  <si>
    <t>Xã Ngàm Đăng Vài</t>
  </si>
  <si>
    <t>Xã Tụ Nhân</t>
  </si>
  <si>
    <t>Thị trấn Vinh Quang</t>
  </si>
  <si>
    <t>Xã Đản Ván</t>
  </si>
  <si>
    <t>Xã Pố Lồ</t>
  </si>
  <si>
    <t>Xã Thèn Chu Phìn</t>
  </si>
  <si>
    <t>Xã Thàng Tín</t>
  </si>
  <si>
    <t>Xã Bản Phùng</t>
  </si>
  <si>
    <t>Xã Bản Máy</t>
  </si>
  <si>
    <t>Xã Chiến Phố</t>
  </si>
  <si>
    <t>Xã Bản Luốc</t>
  </si>
  <si>
    <t>Xã Pờ Ly Ngài</t>
  </si>
  <si>
    <t>Xã Sán Sả Hồ</t>
  </si>
  <si>
    <t xml:space="preserve">Xã Nàng Đôn </t>
  </si>
  <si>
    <t>Xã Thèn Phàng</t>
  </si>
  <si>
    <t>Xã Nàn Xỉn</t>
  </si>
  <si>
    <t>Xã Xín Mần</t>
  </si>
  <si>
    <t>Xã Bản Díu</t>
  </si>
  <si>
    <t>Xã Chí Cà</t>
  </si>
  <si>
    <t>Xã Pà Vầy Sủ</t>
  </si>
  <si>
    <t>Xã Nàn Ma</t>
  </si>
  <si>
    <t>Thị trấn Cốc Pài</t>
  </si>
  <si>
    <t>Xã Bản Ngò</t>
  </si>
  <si>
    <t>Xã Nấm Dẩn</t>
  </si>
  <si>
    <t>Xã Chế Là</t>
  </si>
  <si>
    <t>Xã Tà Nhìu</t>
  </si>
  <si>
    <t>Xã Cốc Rế</t>
  </si>
  <si>
    <t>Xã Thu Tà</t>
  </si>
  <si>
    <t>Xã Trung Thịnh</t>
  </si>
  <si>
    <t>Xã Quảng Nguyên</t>
  </si>
  <si>
    <t>Xã Nà Chì</t>
  </si>
  <si>
    <t>Xã Khuôn Lùng</t>
  </si>
  <si>
    <t>III</t>
  </si>
  <si>
    <t>IV</t>
  </si>
  <si>
    <t>V</t>
  </si>
  <si>
    <t>VI</t>
  </si>
  <si>
    <t>VII</t>
  </si>
  <si>
    <t>VIII</t>
  </si>
  <si>
    <t>IX</t>
  </si>
  <si>
    <t>X</t>
  </si>
  <si>
    <t>XI</t>
  </si>
  <si>
    <t xml:space="preserve">HUYỆN YÊN MINH </t>
  </si>
  <si>
    <t>HUYỆN QUẢN BẠ (13 XÃ)</t>
  </si>
  <si>
    <t>HUYỆN BẮC MÊ (13)</t>
  </si>
  <si>
    <t>THÀNH PHỐ HÀ GIANG (8)</t>
  </si>
  <si>
    <t>VỊ XUYÊN  (24)</t>
  </si>
  <si>
    <t>HUYỆN BẮC QUANG (23)</t>
  </si>
  <si>
    <t>HUYỆN QUANG BINH (15)</t>
  </si>
  <si>
    <t>HUYỆN HOÀNG SU PHÌ (24)</t>
  </si>
  <si>
    <t>HUYỆN XÍN MẦN (18)</t>
  </si>
  <si>
    <t>TT</t>
  </si>
  <si>
    <t>Tên ĐVHC 
cấp xã mới</t>
  </si>
  <si>
    <t>Phương án</t>
  </si>
  <si>
    <t>Diện tích tự nhiên
(km2)</t>
  </si>
  <si>
    <t>Quy mô dân số (người)</t>
  </si>
  <si>
    <t>Khu vực miền núi vùng cao</t>
  </si>
  <si>
    <t>Khu vực hải đảo</t>
  </si>
  <si>
    <t>Diện tích 
(km2)</t>
  </si>
  <si>
    <t>Tỷ lệ %</t>
  </si>
  <si>
    <t>Xã Đồng Văn</t>
  </si>
  <si>
    <t>Xã Phố Bảng</t>
  </si>
  <si>
    <t>Xã Mèo Vạc</t>
  </si>
  <si>
    <t xml:space="preserve">Xã Yên Minh </t>
  </si>
  <si>
    <t xml:space="preserve">Xã Bắc Mê </t>
  </si>
  <si>
    <t>Phường Hà Giang 2</t>
  </si>
  <si>
    <t>Phường Hà Giang 1</t>
  </si>
  <si>
    <t>Xã Tùng Bá</t>
  </si>
  <si>
    <t>Xã Phú Linh</t>
  </si>
  <si>
    <t xml:space="preserve">Xã Vị Xuyên </t>
  </si>
  <si>
    <t>Xã Cao Bồ</t>
  </si>
  <si>
    <t xml:space="preserve">Xã Bắc Quang </t>
  </si>
  <si>
    <t>Xã Vĩnh Tuy</t>
  </si>
  <si>
    <t>Xã Quang Bình</t>
  </si>
  <si>
    <t xml:space="preserve">Xã Hoàng Su Phì </t>
  </si>
  <si>
    <t xml:space="preserve">Xã Xín Mần </t>
  </si>
  <si>
    <t>Phụ lục 2.4</t>
  </si>
  <si>
    <t>ĐVHC cấp xã</t>
  </si>
  <si>
    <t xml:space="preserve">Số lượng ĐVHC hiện nay </t>
  </si>
  <si>
    <t>Số lượng ĐVHC đạt tiêu chuẩn không thực hiện sắp xếp</t>
  </si>
  <si>
    <t>Số lượng ĐVHC  không thực hiện sắp xếp do có yếu tố đặc thù</t>
  </si>
  <si>
    <t>Số lượng ĐVHC thực hiện sắp xếp</t>
  </si>
  <si>
    <t>Số lượng ĐVHC sau sắp xếp</t>
  </si>
  <si>
    <t>Số lượng ĐVHC sau sắp xếp không đạt tiêu chuẩn do có yếu tố đặc thù</t>
  </si>
  <si>
    <t>Số lượng ĐVHC giảm sau sắp xếp</t>
  </si>
  <si>
    <t>Xã</t>
  </si>
  <si>
    <t>Phường</t>
  </si>
  <si>
    <t>Phụ lục 2.2</t>
  </si>
  <si>
    <t>Diện tích tự nhiên</t>
  </si>
  <si>
    <t>Quy mô dân số</t>
  </si>
  <si>
    <t>Khu vực 
miền núi, vùng cao</t>
  </si>
  <si>
    <t>Các xã</t>
  </si>
  <si>
    <t>Thị trấn</t>
  </si>
  <si>
    <t>Huyện Yên Minh</t>
  </si>
  <si>
    <t>Các Xã</t>
  </si>
  <si>
    <t>Huyện Bắc Mê</t>
  </si>
  <si>
    <t>Huyện Vị Xuyên</t>
  </si>
  <si>
    <t>Các Thị trấn</t>
  </si>
  <si>
    <t>Huyện Bắc Quang</t>
  </si>
  <si>
    <t>Huyện Quang Bình</t>
  </si>
  <si>
    <t>Xã Tân Nam</t>
  </si>
  <si>
    <t>Huyện Xín Mần</t>
  </si>
  <si>
    <t>Huyện Hoàng Su Phì</t>
  </si>
  <si>
    <t>Xã Nậm Ty</t>
  </si>
  <si>
    <t>Các thị trấn</t>
  </si>
  <si>
    <t>Tổng số</t>
  </si>
  <si>
    <t>Huyện Đồng Văn</t>
  </si>
  <si>
    <t>Xã Vần Chải</t>
  </si>
  <si>
    <t>Huyện Mèo Vạc</t>
  </si>
  <si>
    <t>Xã Lũng Chinh</t>
  </si>
  <si>
    <t>Xã Sủng Thài</t>
  </si>
  <si>
    <t>Xã Hữu Vinh</t>
  </si>
  <si>
    <t>Xã Mậu Duệ -</t>
  </si>
  <si>
    <t>Huyện Quản Bạ</t>
  </si>
  <si>
    <t>Xã Yên Định</t>
  </si>
  <si>
    <t>TP Hà Giang</t>
  </si>
  <si>
    <t>Các phường</t>
  </si>
  <si>
    <t>Xã Kim Thạch</t>
  </si>
  <si>
    <t xml:space="preserve">Xã Xuân Minh </t>
  </si>
  <si>
    <t xml:space="preserve">Xã Vĩ Thượng </t>
  </si>
  <si>
    <t xml:space="preserve">Xã Phong Quang </t>
  </si>
  <si>
    <t>Số ĐVHC cấp xã giảm</t>
  </si>
  <si>
    <t>Phụ lục 2.1</t>
  </si>
  <si>
    <t>Phụ lục 2.3</t>
  </si>
  <si>
    <t xml:space="preserve">Xã Vần Chải </t>
  </si>
  <si>
    <t>Xã Pải Lủng</t>
  </si>
  <si>
    <t>Tên cấp xã</t>
  </si>
  <si>
    <t>Số lượng</t>
  </si>
  <si>
    <t>Phương án sắp xếp, xử lý</t>
  </si>
  <si>
    <t>Lộ trình</t>
  </si>
  <si>
    <t>Tiếp tục sử dụng</t>
  </si>
  <si>
    <t>Không tiếp tục sử dụng</t>
  </si>
  <si>
    <t>Phương án khác</t>
  </si>
  <si>
    <t>Xã Đường Thượng</t>
  </si>
  <si>
    <t>Xã Bắc Mê</t>
  </si>
  <si>
    <t>Xã Bắc Quang</t>
  </si>
  <si>
    <t xml:space="preserve">Xã Hùng An </t>
  </si>
  <si>
    <t>54</t>
  </si>
  <si>
    <t>55</t>
  </si>
  <si>
    <t>56</t>
  </si>
  <si>
    <t>57</t>
  </si>
  <si>
    <t>58</t>
  </si>
  <si>
    <t>59</t>
  </si>
  <si>
    <t>60</t>
  </si>
  <si>
    <t>61</t>
  </si>
  <si>
    <t>62</t>
  </si>
  <si>
    <t>63</t>
  </si>
  <si>
    <t>64</t>
  </si>
  <si>
    <t>Xã Hoàng Su Phì</t>
  </si>
  <si>
    <t>65</t>
  </si>
  <si>
    <t>66</t>
  </si>
  <si>
    <t>67</t>
  </si>
  <si>
    <t>68</t>
  </si>
  <si>
    <t>69</t>
  </si>
  <si>
    <t>70</t>
  </si>
  <si>
    <t>71</t>
  </si>
  <si>
    <t>72</t>
  </si>
  <si>
    <t>73</t>
  </si>
  <si>
    <t>1.1</t>
  </si>
  <si>
    <t>1.2</t>
  </si>
  <si>
    <t>1.3</t>
  </si>
  <si>
    <t>1.4</t>
  </si>
  <si>
    <t>1.5</t>
  </si>
  <si>
    <t>1.6</t>
  </si>
  <si>
    <t>1.7</t>
  </si>
  <si>
    <t>1.8</t>
  </si>
  <si>
    <t>1.9</t>
  </si>
  <si>
    <t>1.10</t>
  </si>
  <si>
    <t>1.11</t>
  </si>
  <si>
    <t>1.12</t>
  </si>
  <si>
    <t>1.13</t>
  </si>
  <si>
    <t>1.14</t>
  </si>
  <si>
    <t>1.15</t>
  </si>
  <si>
    <t>1.16</t>
  </si>
  <si>
    <t>1.17</t>
  </si>
  <si>
    <t>2.1</t>
  </si>
  <si>
    <t>2.2</t>
  </si>
  <si>
    <t>2</t>
  </si>
  <si>
    <t>2.3</t>
  </si>
  <si>
    <t>2.4</t>
  </si>
  <si>
    <t>2.5</t>
  </si>
  <si>
    <t>1.18</t>
  </si>
  <si>
    <t>1.19</t>
  </si>
  <si>
    <t>1.20</t>
  </si>
  <si>
    <t>1.21</t>
  </si>
  <si>
    <t>1.22</t>
  </si>
  <si>
    <t>1.23</t>
  </si>
  <si>
    <t>Tỷ lệ 
(%)</t>
  </si>
  <si>
    <t>Tỷ lệ
  (%)</t>
  </si>
  <si>
    <t>x</t>
  </si>
  <si>
    <t>Thuộc diện sắp xếp</t>
  </si>
  <si>
    <t xml:space="preserve">Xã Pải Lủng </t>
  </si>
  <si>
    <t>Yếu tố đặc thù</t>
  </si>
  <si>
    <t>Phụ lục 2.6</t>
  </si>
  <si>
    <t xml:space="preserve">Xã Khâu Vai </t>
  </si>
  <si>
    <t xml:space="preserve">Xã Thắng Mố </t>
  </si>
  <si>
    <t>Xã Yên Minh</t>
  </si>
  <si>
    <t xml:space="preserve">Xã Mậu Duệ </t>
  </si>
  <si>
    <t>STT</t>
  </si>
  <si>
    <t>Khu vực 
hải đảo</t>
  </si>
  <si>
    <t xml:space="preserve">Yếu tố
đặc thù </t>
  </si>
  <si>
    <t>Xã có vị trí biệt lập</t>
  </si>
  <si>
    <t>TỈNH TUYÊN QUANG</t>
  </si>
  <si>
    <t>Huyện Lâm Bình</t>
  </si>
  <si>
    <t>Phúc Yên</t>
  </si>
  <si>
    <t>Xuân Lập</t>
  </si>
  <si>
    <t>Khuôn Hà</t>
  </si>
  <si>
    <t>Thượng Lâm</t>
  </si>
  <si>
    <t>Bình An</t>
  </si>
  <si>
    <t>Hồng Quang</t>
  </si>
  <si>
    <t>Thổ Bình</t>
  </si>
  <si>
    <t>Phúc Sơn</t>
  </si>
  <si>
    <t>Minh Quang</t>
  </si>
  <si>
    <t>Lăng Can</t>
  </si>
  <si>
    <t>Huyện Na Hang</t>
  </si>
  <si>
    <t>Sinh Long</t>
  </si>
  <si>
    <t>Thượng Giáp</t>
  </si>
  <si>
    <t>Thượng Nông</t>
  </si>
  <si>
    <t>Côn Lôn</t>
  </si>
  <si>
    <t>Yên Hoa</t>
  </si>
  <si>
    <t>Hồng Thái</t>
  </si>
  <si>
    <t>Đà Vị</t>
  </si>
  <si>
    <t>Khâu Tinh</t>
  </si>
  <si>
    <t>Sơn Phú</t>
  </si>
  <si>
    <t>Năng Khả</t>
  </si>
  <si>
    <t>Thanh Tương</t>
  </si>
  <si>
    <t>Thị trấn Na Hang</t>
  </si>
  <si>
    <t>Huyện Chiêm Hoá</t>
  </si>
  <si>
    <t>Trung Hà</t>
  </si>
  <si>
    <t>Tân Mỹ</t>
  </si>
  <si>
    <t>Hà Lang</t>
  </si>
  <si>
    <t>Hùng Mỹ</t>
  </si>
  <si>
    <t>Yên Lập</t>
  </si>
  <si>
    <t>Tân An</t>
  </si>
  <si>
    <t>Bình Phú</t>
  </si>
  <si>
    <t>Xuân Quang</t>
  </si>
  <si>
    <t>Ngọc Hội</t>
  </si>
  <si>
    <t>Phú Bình</t>
  </si>
  <si>
    <t>Hoà Phú</t>
  </si>
  <si>
    <t>Phúc Thịnh</t>
  </si>
  <si>
    <t>Kiên Đài</t>
  </si>
  <si>
    <t>Tân Thịnh</t>
  </si>
  <si>
    <t>Trung Hoà</t>
  </si>
  <si>
    <t>Kim Bình</t>
  </si>
  <si>
    <t>Hoà An</t>
  </si>
  <si>
    <t>Vinh Quang</t>
  </si>
  <si>
    <t>Tri Phú</t>
  </si>
  <si>
    <t>Nhân Lý</t>
  </si>
  <si>
    <t>Yên Nguyên</t>
  </si>
  <si>
    <t>Linh Phú</t>
  </si>
  <si>
    <t>Bình Nhân</t>
  </si>
  <si>
    <t>Thị trấn Vĩnh Lộc</t>
  </si>
  <si>
    <t>Huyện Hàm Yên</t>
  </si>
  <si>
    <t>Yên Thuận</t>
  </si>
  <si>
    <t>Bạch Xa</t>
  </si>
  <si>
    <t xml:space="preserve">Minh Khương </t>
  </si>
  <si>
    <t>Yên Lâm</t>
  </si>
  <si>
    <t>Minh Dân</t>
  </si>
  <si>
    <t>Phù Lưu</t>
  </si>
  <si>
    <t>Minh Hương</t>
  </si>
  <si>
    <t>Yên Phú</t>
  </si>
  <si>
    <t>Tân Thành</t>
  </si>
  <si>
    <t>Bình Xa</t>
  </si>
  <si>
    <t>Thái Sơn</t>
  </si>
  <si>
    <t>Nhân Mục</t>
  </si>
  <si>
    <t>Thành Long</t>
  </si>
  <si>
    <t xml:space="preserve">Bằng Cốc </t>
  </si>
  <si>
    <t>Thái Hoà</t>
  </si>
  <si>
    <t>Đức Ninh</t>
  </si>
  <si>
    <t>Hùng Đức</t>
  </si>
  <si>
    <t>Thị trấn Tân Yên</t>
  </si>
  <si>
    <t>Huyện Yên Sơn</t>
  </si>
  <si>
    <t>Quý Quân</t>
  </si>
  <si>
    <t>Lực Hành</t>
  </si>
  <si>
    <t>Kiến Thiết</t>
  </si>
  <si>
    <t>Trung Minh</t>
  </si>
  <si>
    <t>Chiêu Yên</t>
  </si>
  <si>
    <t xml:space="preserve">Trung Trực </t>
  </si>
  <si>
    <t>Xuân Vân</t>
  </si>
  <si>
    <t>Phúc Ninh</t>
  </si>
  <si>
    <t>Hùng Lợi</t>
  </si>
  <si>
    <t>Trung Sơn</t>
  </si>
  <si>
    <t>Tân Tiến</t>
  </si>
  <si>
    <t>Tứ Quận</t>
  </si>
  <si>
    <t>Đạo Viện</t>
  </si>
  <si>
    <t>Tân Long</t>
  </si>
  <si>
    <t>Kim Quan</t>
  </si>
  <si>
    <t>Lang Quán</t>
  </si>
  <si>
    <t>Phú Thịnh</t>
  </si>
  <si>
    <t>Công Đa</t>
  </si>
  <si>
    <t>Trung Môn</t>
  </si>
  <si>
    <t>Chân Sơn</t>
  </si>
  <si>
    <t>Thái Bình</t>
  </si>
  <si>
    <t>Tiến Bộ</t>
  </si>
  <si>
    <t>Mỹ Bằng</t>
  </si>
  <si>
    <t>1.24</t>
  </si>
  <si>
    <t>Hoàng Khai</t>
  </si>
  <si>
    <t>1.25</t>
  </si>
  <si>
    <t>Nhữ Hán</t>
  </si>
  <si>
    <t>1.26</t>
  </si>
  <si>
    <t>Nhữ Khê</t>
  </si>
  <si>
    <t>1.27</t>
  </si>
  <si>
    <t>Đội Bình</t>
  </si>
  <si>
    <t xml:space="preserve">Thị trấn </t>
  </si>
  <si>
    <t>Thị trấn Yên Sơn</t>
  </si>
  <si>
    <t>Huyện Sơn Dương</t>
  </si>
  <si>
    <t xml:space="preserve">Trung Yên </t>
  </si>
  <si>
    <t>Minh Thanh</t>
  </si>
  <si>
    <t>Tân Trào</t>
  </si>
  <si>
    <t>Vĩnh Lợi</t>
  </si>
  <si>
    <t>Thượng Ấm</t>
  </si>
  <si>
    <t>Bình Yên</t>
  </si>
  <si>
    <t>Lương Thiện</t>
  </si>
  <si>
    <t>Tú Thịnh</t>
  </si>
  <si>
    <t xml:space="preserve">Cấp Tiến </t>
  </si>
  <si>
    <t xml:space="preserve">Hợp Thành </t>
  </si>
  <si>
    <t>Phúc Ứng</t>
  </si>
  <si>
    <t>Đông Thọ</t>
  </si>
  <si>
    <t>Kháng Nhật</t>
  </si>
  <si>
    <t>Hợp Hoà</t>
  </si>
  <si>
    <t>Quyết Thắng</t>
  </si>
  <si>
    <t xml:space="preserve">Đồng Quý </t>
  </si>
  <si>
    <t>Tân Thanh</t>
  </si>
  <si>
    <t>Văn Phú</t>
  </si>
  <si>
    <t xml:space="preserve">Chi Thiết </t>
  </si>
  <si>
    <t>Đông Lợi</t>
  </si>
  <si>
    <t>Thiện Kế</t>
  </si>
  <si>
    <t>Hồng Sơn</t>
  </si>
  <si>
    <t xml:space="preserve">Phú Lương </t>
  </si>
  <si>
    <t>Ninh Lai</t>
  </si>
  <si>
    <t>Đại Phú</t>
  </si>
  <si>
    <t>Sơn Nam</t>
  </si>
  <si>
    <t>Hào Phú</t>
  </si>
  <si>
    <t>1.28</t>
  </si>
  <si>
    <t>Tam Đa</t>
  </si>
  <si>
    <t>1.29</t>
  </si>
  <si>
    <t>Trường Sinh</t>
  </si>
  <si>
    <t>Thị trấn Sơn Dương</t>
  </si>
  <si>
    <t>Thành phố Tuyên Quang</t>
  </si>
  <si>
    <t>Tràng Đà</t>
  </si>
  <si>
    <t>Kim Phú</t>
  </si>
  <si>
    <t>An Khang</t>
  </si>
  <si>
    <t>Lưỡng Vượng</t>
  </si>
  <si>
    <t>Thái Long</t>
  </si>
  <si>
    <t>Phan Thiết</t>
  </si>
  <si>
    <t>Minh Xuân</t>
  </si>
  <si>
    <t>Tân Quang</t>
  </si>
  <si>
    <t>Nông Tiến</t>
  </si>
  <si>
    <t>Ỷ La</t>
  </si>
  <si>
    <t>2.6</t>
  </si>
  <si>
    <t>Tân Hà</t>
  </si>
  <si>
    <t>2.7</t>
  </si>
  <si>
    <t>Hưng Thành</t>
  </si>
  <si>
    <t>2.8</t>
  </si>
  <si>
    <t>Mỹ Lâm</t>
  </si>
  <si>
    <t>2.9</t>
  </si>
  <si>
    <t>An Tường</t>
  </si>
  <si>
    <t>2.10</t>
  </si>
  <si>
    <t>Đội Cấn</t>
  </si>
  <si>
    <t>B</t>
  </si>
  <si>
    <t>TỈNH HÀ GIANG</t>
  </si>
  <si>
    <t>Xã Trung Hà</t>
  </si>
  <si>
    <t>Xã Hùng Đức</t>
  </si>
  <si>
    <t>Xã Kiến Thiết</t>
  </si>
  <si>
    <t>(1) Xã Hùng Đức nằm ở phía Nam của huyện Hàm Yên (có vị trí địa lý khá đặc biệt), phía Tây giáp với tỉnh Yên Bái, phía Nam giáp với các xã của huyện Yên Sơn, phía Đông, phía Bắc giáp với các xã của huyện Hàm Yên ngăn cách với các xã của tỉnh Tuyên Quang bởi các dãy đồi, núi; giao thông không thuận lợi, việc lưu thông giao lưu buôn bán giao dịch của người dân phần lớn thực hiện với xã Xuân Lai, các xã khu vực thủy điện Thác Bà huyện Yên Bình, tỉnh Yên Bái (Chợ Xuân Lai). Việc di chuyển của người dân đến các xã khác trong huyện phải qua trục đường Quốc lộ 2, từ trung tâm đến các xã khác khoảng 20-30 km; (2) Dân số của xã lớn 10.368 người đạt tỷ lệ trên 200% so với tiêu chuẩn, tỷ lệ người dân tộc thiểu số trên 70% dân số của xã và đa phần là người dân tộc Dao (Dao quần trắng) người dân tộc Dao ở khu vực này có nhiều nét phong tục tập quán, sinh hoạt riêng mang đậm bản sắc (3) qua nắm bắt tình hình tư tưởng nhân dân xã Hùng Đức trước khi sắp xếp, nhân dân trong xã mong muốn được giữ ổn định để thuận lợi trong sinh hoạt, phát huy bản sắc văn hóa thuận lợi giao dịch với chính quyền địa phương. Khi thực hiện lấy ý kiến nhân dân. Kết quả 100% Nhân dân trên địa bàn xã đồng thuận, nhất trí với phương án giữ nguyên trạng xã Hồng Đức, 100% đại biểu Hội đồng nhân dân cấp xã, cấp huyện đồng thuận tán thành giữ nguyên trạng xã Hùng Đức.</t>
  </si>
  <si>
    <t>Xã Thượng Lâm</t>
  </si>
  <si>
    <t xml:space="preserve">Xã Lâm Bình </t>
  </si>
  <si>
    <t>Xã Bình An</t>
  </si>
  <si>
    <t xml:space="preserve">Xã Côn Lôn </t>
  </si>
  <si>
    <t xml:space="preserve">Xã Yên Hoa </t>
  </si>
  <si>
    <t xml:space="preserve">xã Thượng Nông </t>
  </si>
  <si>
    <t>Xã Hồng Thái</t>
  </si>
  <si>
    <t>Xã Nà Hang</t>
  </si>
  <si>
    <t>Huyện Chiêm Hóa</t>
  </si>
  <si>
    <t xml:space="preserve">Xã Tân Mỹ </t>
  </si>
  <si>
    <t xml:space="preserve">Xã Yên Lập </t>
  </si>
  <si>
    <t xml:space="preserve">Xã Tân An </t>
  </si>
  <si>
    <t xml:space="preserve">Xã Chiêm Hoá </t>
  </si>
  <si>
    <t xml:space="preserve">Xã Hoà An </t>
  </si>
  <si>
    <t xml:space="preserve">Xã Kiên Đài </t>
  </si>
  <si>
    <t xml:space="preserve">Xã Tri Phú </t>
  </si>
  <si>
    <t xml:space="preserve">Xã Kim Bình </t>
  </si>
  <si>
    <t xml:space="preserve">Xã Yên Nguyên </t>
  </si>
  <si>
    <t xml:space="preserve">Xã Yên Phú </t>
  </si>
  <si>
    <t xml:space="preserve">Xã Bạch Xa </t>
  </si>
  <si>
    <t xml:space="preserve">Xã Phù Lưu </t>
  </si>
  <si>
    <t xml:space="preserve">Xã Hàm Yên </t>
  </si>
  <si>
    <t xml:space="preserve">Xã Bình Xa </t>
  </si>
  <si>
    <t xml:space="preserve">Xã Thái Sơn </t>
  </si>
  <si>
    <t xml:space="preserve">Xã Thái Hoà </t>
  </si>
  <si>
    <t xml:space="preserve">Xã Hùng Lợi </t>
  </si>
  <si>
    <t xml:space="preserve">Xã Trung Sơn </t>
  </si>
  <si>
    <t xml:space="preserve">Xã Thái Bình </t>
  </si>
  <si>
    <t xml:space="preserve">Xã Tân Long </t>
  </si>
  <si>
    <t xml:space="preserve">Xã Xuân Vân </t>
  </si>
  <si>
    <t xml:space="preserve">Xã Lực Hành </t>
  </si>
  <si>
    <t xml:space="preserve">Xã Yên Sơn </t>
  </si>
  <si>
    <t xml:space="preserve">Xã Nhữ Khê </t>
  </si>
  <si>
    <t xml:space="preserve">Xã Minh Thanh </t>
  </si>
  <si>
    <t xml:space="preserve">Xã Sơn Dương </t>
  </si>
  <si>
    <t>Xã Bình Ca</t>
  </si>
  <si>
    <t xml:space="preserve">Xã Tân Thanh </t>
  </si>
  <si>
    <t>Xã Sơn Thuỷ</t>
  </si>
  <si>
    <t xml:space="preserve">Xã Phú Lương </t>
  </si>
  <si>
    <t xml:space="preserve">Xã Trường Sinh </t>
  </si>
  <si>
    <t xml:space="preserve">Xã Hồng Sơn </t>
  </si>
  <si>
    <t xml:space="preserve">Xã Đông Thọ </t>
  </si>
  <si>
    <t xml:space="preserve">Phường Mỹ Lâm </t>
  </si>
  <si>
    <t xml:space="preserve">Phường Minh Xuân </t>
  </si>
  <si>
    <t xml:space="preserve">Phường Nông Tiến </t>
  </si>
  <si>
    <t xml:space="preserve">Phường An Tường </t>
  </si>
  <si>
    <t xml:space="preserve">Phường Bình Thuận </t>
  </si>
  <si>
    <t>Cộng</t>
  </si>
  <si>
    <t>Tổng cộng</t>
  </si>
  <si>
    <t>Các xã:</t>
  </si>
  <si>
    <t>Xã Khuôn Hà</t>
  </si>
  <si>
    <t>Xã Phúc Yên</t>
  </si>
  <si>
    <t>Xã Xuân Lập</t>
  </si>
  <si>
    <t>Xã Thổ Bình</t>
  </si>
  <si>
    <t>Xã Minh Quang</t>
  </si>
  <si>
    <t>Xã Phúc Sơn</t>
  </si>
  <si>
    <t>Xã Hồng Quang</t>
  </si>
  <si>
    <t>Thị trấn:</t>
  </si>
  <si>
    <t>Thị trấn Lăng Can</t>
  </si>
  <si>
    <t>Xã Năng Khả</t>
  </si>
  <si>
    <t>Xã Sơn Phú</t>
  </si>
  <si>
    <t>Xã Sinh Long</t>
  </si>
  <si>
    <t>Xã Thanh Tương</t>
  </si>
  <si>
    <t>Xã Đà Vị</t>
  </si>
  <si>
    <t>Xã Yên Hoa</t>
  </si>
  <si>
    <t>Xã Côn Lôn</t>
  </si>
  <si>
    <t>Xã Khâu Tinh</t>
  </si>
  <si>
    <t>Xã Thượng Nông</t>
  </si>
  <si>
    <t>Xã Thượng Giáp</t>
  </si>
  <si>
    <t>Xã Tân Mỹ</t>
  </si>
  <si>
    <t>Xã Hùng Mỹ</t>
  </si>
  <si>
    <t>Xã Xuân Quang</t>
  </si>
  <si>
    <t>Xã Ngọc Hội</t>
  </si>
  <si>
    <t>Xã Phú Bình</t>
  </si>
  <si>
    <t>Xã Bình Phú</t>
  </si>
  <si>
    <t>Xã Yên Lập</t>
  </si>
  <si>
    <t>Xã Kiên Đài</t>
  </si>
  <si>
    <t>Xã Vinh Quang</t>
  </si>
  <si>
    <t>Xã Kim Bình</t>
  </si>
  <si>
    <t>Xã Tri Phú</t>
  </si>
  <si>
    <t>Xã Linh Phú</t>
  </si>
  <si>
    <t>Xã Bình Nhân</t>
  </si>
  <si>
    <t>Xã Nhân Lý</t>
  </si>
  <si>
    <t>Xã Hòa An</t>
  </si>
  <si>
    <t>Xã Trung Hòa</t>
  </si>
  <si>
    <t>Xã Tân Thịnh</t>
  </si>
  <si>
    <t>Xã Phúc Thịnh</t>
  </si>
  <si>
    <t>Xã Hòa Phú</t>
  </si>
  <si>
    <t>Xã Yên Nguyên</t>
  </si>
  <si>
    <t>Xã Tân An</t>
  </si>
  <si>
    <t>Xã Hà Lang</t>
  </si>
  <si>
    <t>Xã Yên Thuận</t>
  </si>
  <si>
    <t>Xã Bạch Xa</t>
  </si>
  <si>
    <t>Xã Minh Khương</t>
  </si>
  <si>
    <t>Xã Minh Dân</t>
  </si>
  <si>
    <t>Xã Phù Lưu</t>
  </si>
  <si>
    <t>Xã Bình Xa</t>
  </si>
  <si>
    <t>Xã Minh Hương</t>
  </si>
  <si>
    <t>Xã Yên Lâm</t>
  </si>
  <si>
    <t>Xã Yên Phú</t>
  </si>
  <si>
    <t>Xã Nhân Mục</t>
  </si>
  <si>
    <t>Xã Bằng Cốc</t>
  </si>
  <si>
    <t>Xã Thành Long</t>
  </si>
  <si>
    <t>Xã Thái Sơn</t>
  </si>
  <si>
    <t>Xã Thái Hòa</t>
  </si>
  <si>
    <t>Xã Đức Ninh</t>
  </si>
  <si>
    <t>Xã Đội Bình</t>
  </si>
  <si>
    <t>Xã Nhữ Hán</t>
  </si>
  <si>
    <t>Xã Nhữ Khê</t>
  </si>
  <si>
    <t>Xã Mỹ Bằng</t>
  </si>
  <si>
    <t>Xã Hoàng Khai</t>
  </si>
  <si>
    <t>Xã Trung Môn</t>
  </si>
  <si>
    <t>Xã Chân Sơn</t>
  </si>
  <si>
    <t>Xã Lang Quán</t>
  </si>
  <si>
    <t>Xã Tứ Quận</t>
  </si>
  <si>
    <t>Xã Phúc Ninh</t>
  </si>
  <si>
    <t>Xã Chiêu Yên</t>
  </si>
  <si>
    <t>Xã Quý Quân</t>
  </si>
  <si>
    <t>Xã Lực Hành</t>
  </si>
  <si>
    <t>Xã Trung Trực</t>
  </si>
  <si>
    <t>Xã Xuân Vân</t>
  </si>
  <si>
    <t>Xã Tân Long</t>
  </si>
  <si>
    <t>Xã Thái Bình</t>
  </si>
  <si>
    <t>Xã Tiến Bộ</t>
  </si>
  <si>
    <t>Xã Phú Thịnh</t>
  </si>
  <si>
    <t>Xã Đạo Viện</t>
  </si>
  <si>
    <t>Xã Công Đa</t>
  </si>
  <si>
    <t>Xã Trung Sơn</t>
  </si>
  <si>
    <t>Xã Kim Quan</t>
  </si>
  <si>
    <t>Xã Hùng Lợi</t>
  </si>
  <si>
    <t>Xã Trung Minh</t>
  </si>
  <si>
    <t>Xã An Khang</t>
  </si>
  <si>
    <t>Xã Kim Phú</t>
  </si>
  <si>
    <t>Xã Lưỡng Vượng</t>
  </si>
  <si>
    <t>Xã Thái Long</t>
  </si>
  <si>
    <t>Xã Tràng Đà</t>
  </si>
  <si>
    <t>Các phường:</t>
  </si>
  <si>
    <t>Phường An Tường</t>
  </si>
  <si>
    <t>Phường Đội Cấn</t>
  </si>
  <si>
    <t>Phường Hưng Thành</t>
  </si>
  <si>
    <t>Phường Minh Xuân</t>
  </si>
  <si>
    <t>Phường Mỹ Lâm</t>
  </si>
  <si>
    <t>Phường Nông Tiến</t>
  </si>
  <si>
    <t>Phường Phan Thiết</t>
  </si>
  <si>
    <t>Phường Tân Hà</t>
  </si>
  <si>
    <t>Phường Tân Quang</t>
  </si>
  <si>
    <t>Phường Ỷ La</t>
  </si>
  <si>
    <t>Xã Đông Thọ</t>
  </si>
  <si>
    <t>Xã Tân Thanh</t>
  </si>
  <si>
    <t>Xã Đại Phú</t>
  </si>
  <si>
    <t>Xã Hồng Sơn</t>
  </si>
  <si>
    <t>Xã Trung Yên</t>
  </si>
  <si>
    <t>Xã Minh Thanh</t>
  </si>
  <si>
    <t>Xã Tân Trào</t>
  </si>
  <si>
    <t>Xã Lương Thiện</t>
  </si>
  <si>
    <t>Xã Bình Yên</t>
  </si>
  <si>
    <t>Xã Tú Thịnh</t>
  </si>
  <si>
    <t>Xã Hợp Thành</t>
  </si>
  <si>
    <t>Xã Phúc Ứng</t>
  </si>
  <si>
    <t>Xã Thượng Ấm</t>
  </si>
  <si>
    <t>Xã Vĩnh Lợi</t>
  </si>
  <si>
    <t>Xã Cấp Tiến</t>
  </si>
  <si>
    <t>Xã Kháng Nhật</t>
  </si>
  <si>
    <t>Xã Hợp Hòa</t>
  </si>
  <si>
    <t>Xã Thiện Kế</t>
  </si>
  <si>
    <t>Xã Ninh Lai</t>
  </si>
  <si>
    <t>Xã Sơn Nam</t>
  </si>
  <si>
    <t>Xã Phú Lương</t>
  </si>
  <si>
    <t>Xã Tam Đa</t>
  </si>
  <si>
    <t>Xã Hào Phú</t>
  </si>
  <si>
    <t>Xã Đông Lợi</t>
  </si>
  <si>
    <t>Xã Chi Thiết</t>
  </si>
  <si>
    <t>Xã Quyết Thắng</t>
  </si>
  <si>
    <t>Xã Văn Phú</t>
  </si>
  <si>
    <t>Xã Trường Sinh</t>
  </si>
  <si>
    <t>Xã Đồng Quý</t>
  </si>
  <si>
    <t>CẤP HUYỆN (Số lượng cán bộ, công chức, viên chức cấp huyện bố trí về cấp xã)</t>
  </si>
  <si>
    <t>CỘNG CẤP HUYỆN, CẤP XÃ</t>
  </si>
  <si>
    <t>TỔNG CỘNG CẤP HUYỆN, CẤP XÃ</t>
  </si>
  <si>
    <t xml:space="preserve">Xã Tân Trào </t>
  </si>
  <si>
    <t xml:space="preserve">Xã Minh Quang </t>
  </si>
  <si>
    <t>CỘNG</t>
  </si>
  <si>
    <t>TỔNG CỘNG (124 ĐVHC)</t>
  </si>
  <si>
    <t>(Cách tính so sách với tiêu chuẩn của 2 tỉnh là khác nhau; Anh xem xét quyết định căn chỉnh lại cho thống nhất Anh nhé)</t>
  </si>
  <si>
    <r>
      <t xml:space="preserve">PHỤ LỤC THỐNG KÊ ĐVHC CẤP XÃ KHÔNG THỰC HIỆN SẮP XẾP
</t>
    </r>
    <r>
      <rPr>
        <b/>
        <i/>
        <sz val="12"/>
        <rFont val="Times New Roman"/>
        <family val="1"/>
      </rPr>
      <t>(Kèm theo Đề án sắp xếp ĐVHC cấp xã của tỉnh Tuyên Quang mới năm 2025)</t>
    </r>
  </si>
  <si>
    <r>
      <t xml:space="preserve">PHỤ LỤC THỐNG KÊ HIỆN TRẠNG ĐVHC CẤP XÃ 
</t>
    </r>
    <r>
      <rPr>
        <b/>
        <i/>
        <sz val="12"/>
        <rFont val="Times New Roman"/>
        <family val="1"/>
      </rPr>
      <t>(Kèm theo Đề án sắp xếp ĐVHC cấp xã của tỉnh Tuyên Quang mới năm 2025)</t>
    </r>
  </si>
  <si>
    <r>
      <t xml:space="preserve">BẢNG THỐNG KÊ SỐ LƯỢNG ĐƠN VỊ HÀNH CHÍNH CẤP XÃ 
</t>
    </r>
    <r>
      <rPr>
        <b/>
        <i/>
        <sz val="12"/>
        <rFont val="Times New Roman"/>
        <family val="1"/>
      </rPr>
      <t>(Kèm theo Đề án sắp xếp ĐVHC cấp xã của tỉnh Tuyên Quang mới năm 2025)</t>
    </r>
  </si>
  <si>
    <r>
      <t xml:space="preserve">THỐNG KÊ SỐ LƯỢNG CBCC CẤP HUYỆN, CẤP XÃ
VÀ PHƯƠNG ÁN SẮP XẾP, BỐ TRÍ SAU KHI THỰC HIỆN SẮP XẾP ĐVHC CẤP XÃ
</t>
    </r>
    <r>
      <rPr>
        <b/>
        <i/>
        <sz val="12"/>
        <color theme="1"/>
        <rFont val="Times New Roman"/>
        <family val="1"/>
      </rPr>
      <t>(Kèm theo Đề án sắp xếp ĐVHC cấp xã của tỉnh Tuyên Quang mới năm 2025)</t>
    </r>
  </si>
  <si>
    <r>
      <t xml:space="preserve">PHƯƠNG ÁN SỬ DỤNG TRỤ SỞ CÔNG TẠI CÁC ĐVHC CẤP XÃ SAU SẮP XẾP
</t>
    </r>
    <r>
      <rPr>
        <b/>
        <i/>
        <sz val="12"/>
        <rFont val="Times New Roman"/>
        <family val="1"/>
      </rPr>
      <t>(Kèm theo Đề án sắp xếp ĐVHC cấp xã của tỉnh Tuyên Quang mới năm 2025)</t>
    </r>
  </si>
  <si>
    <t xml:space="preserve">Nhập toàn bộ diện tích tự nhiên, quy mô dân số của các xã: Khuôn Hà, Thượng Lâm. </t>
  </si>
  <si>
    <t xml:space="preserve">Nhập toàn bộ diện tích tự nhiên, quy mô dân số của các xã: Phúc Yên,  Xuân Lập và  thị trấn Lăng Can </t>
  </si>
  <si>
    <t>Nhập toàn bộ diện tích tự nhiên, quy mô dân số của các xã: Minh Quang, Phúc Sơn, Hồng Quang</t>
  </si>
  <si>
    <t>Nhập toàn bộ diện tích tự nhiên, quy mô dân số của các xã: Bình An, Thổ Bình</t>
  </si>
  <si>
    <t xml:space="preserve">Nhập toàn bộ diện tích tự nhiên, quy mô dân số của các xã: Xã Sinh Long, Côn Lôn </t>
  </si>
  <si>
    <t xml:space="preserve">Nhập toàn bộ diện tích tự nhiên, quy mô dân số của các xã:  Xã Khâu Tinh, Yên Hoa </t>
  </si>
  <si>
    <t xml:space="preserve">Nhập toàn bộ diện tích tự nhiên, quy mô dân số của các xã: Thượng Nông, Thượng Giáp </t>
  </si>
  <si>
    <t>Nhập toàn bộ diện tích tự nhiên, quy mô dân số của các xã:  Xã Hồng Thái, Đà Vị và Sơn Phú</t>
  </si>
  <si>
    <t xml:space="preserve">Nhập toàn bộ diện tích tự nhiên, quy mô dân số của các xã:: Năng Khả, Thanh Tương và Thị trấn Na Hang </t>
  </si>
  <si>
    <t>Nhập toàn bộ diện tích tự nhiên, quy mô dân số của các xã: Tân Mỹ, Hùng Mỹ</t>
  </si>
  <si>
    <t xml:space="preserve">Nhập toàn bộ diện tích tự nhiên, quy mô dân số của các xã: Yên Lập, Bình Phú </t>
  </si>
  <si>
    <t>Nhập toàn bộ diện tích tự nhiên, quy mô dân số của các xã: Hà Lang, Tân An.</t>
  </si>
  <si>
    <t>Nhập toàn bộ diện tích tự nhiên, quy mô dân số của các xã: Xuân Quang, Phúc Thịnh, Ngọc Hội, Trung Hoà và Thị trấn Vĩnh Lộc.</t>
  </si>
  <si>
    <t>Nhập toàn bộ diện tích tự nhiên, quy mô dân số của các xã: Tân Thịnh, Nhân Lý, Hoà An.</t>
  </si>
  <si>
    <t xml:space="preserve">Nhập toàn bộ diện tích tự nhiên, quy mô dân số của các xã: Phú Bình, Kiên Đài </t>
  </si>
  <si>
    <t>Nhập toàn bộ diện tích tự nhiên, quy mô dân số của các xã: Linh Phú, Tri Phú.</t>
  </si>
  <si>
    <t>Nhập toàn bộ diện tích tự nhiên, quy mô dân số của các xã: Vinh Quang,  Kim Bình, Bình Nhân.</t>
  </si>
  <si>
    <t>Nhập toàn bộ diện tích tự nhiên, quy mô dân số của các xã:: Hoà Phú , Yên Nguyên.</t>
  </si>
  <si>
    <t>Giữ nguyên xã Trung Hà</t>
  </si>
  <si>
    <t>Nhập toàn bộ diện tích tự nhiên, quy mô dân số của các xã: Yên Lâm, Yên Phú.</t>
  </si>
  <si>
    <t>Nhập toàn bộ diện tích tự nhiên, quy mô dân số của các xã: Yên Thuận, Bạch Xa, Minh Khương.</t>
  </si>
  <si>
    <t>Nhập toàn bộ diện tích tự nhiên, quy mô dân số của các xã: Phù Lưu, Minh Dân.</t>
  </si>
  <si>
    <t xml:space="preserve">Nhập toàn bộ diện tích tự nhiên, quy mô dân số của các xã: Bằng Cốc Nhân Mục, Tân Thành và thị trấn Tân Yên </t>
  </si>
  <si>
    <t>Nhập toàn bộ diện tích tự nhiên, quy mô dân số của các xã: Minh Hương, Bình Xa.</t>
  </si>
  <si>
    <t xml:space="preserve">Nhập toàn bộ diện tích tự nhiên, quy mô dân số của các xã: Thái Sơn, Thành Long </t>
  </si>
  <si>
    <t>Nhập toàn bộ diện tích tự nhiên, quy mô dân số của các xã: Thái Hoà,  Đức Ninh</t>
  </si>
  <si>
    <t xml:space="preserve">Giữ nguyên xã Hùng Đức </t>
  </si>
  <si>
    <t xml:space="preserve">Nhập toàn bộ diện tích tự nhiên, quy mô dân số của các xã: Hùng Lợi, Trung Minh </t>
  </si>
  <si>
    <t>Nhập toàn bộ diện tích tự nhiên, quy mô dân số của các xã: Đạo Viện, Trung Sơn, Công Đa.</t>
  </si>
  <si>
    <t xml:space="preserve">Nhập toàn bộ diện tích tự nhiên, quy mô dân số của các xã: Phú Thịnh, Tiến Bộ và một phần diện tích tự nhiên, quy mô dân số của xã Thái Bình </t>
  </si>
  <si>
    <t xml:space="preserve">Nhập toàn bộ diện tích tự nhiên, quy mô dân số của các xã: Tân Tiến, Tân Long </t>
  </si>
  <si>
    <t>Nhập toàn bộ diện tích tự nhiên, quy mô dân số của các xã: Trung Trực, Xuân Vân, Phúc Ninh</t>
  </si>
  <si>
    <t>Nhập toàn bộ diện tích tự nhiên, quy mô dân số của các xã:  Quý Quân , Lực Hành, Chiêu Yên</t>
  </si>
  <si>
    <t xml:space="preserve">Nhập toàn bộ diện tích tự nhiên, quy mô dân số của các xã: Tứ Quận, Lang Quán, Chân Sơn và thị trấn Yên Sơn </t>
  </si>
  <si>
    <t>Nhập toàn bộ diện tích tự nhiên, quy mô dân số của các xã: Nhữ Hán, Nhữ Khê, Đội Bình</t>
  </si>
  <si>
    <t>Giữ nguyên xã Kiến Thiết</t>
  </si>
  <si>
    <t>Nhập toàn bộ diện tích tự nhiên, quy mô dân số của các xã:  Kim Quan, Trung Yên, Tân Trào.</t>
  </si>
  <si>
    <t xml:space="preserve">Nhập toàn bộ diện tích tự nhiên, quy mô dân số của các xã: Minh Thanh, Bình Yên, Lương Thiện </t>
  </si>
  <si>
    <t>Nhập toàn bộ diện tích tự nhiên, quy mô dân số của các xã: Hợp Thành, Phúc Ứng, Tú Thịnh và  thị trấn Sơn Dương.</t>
  </si>
  <si>
    <t xml:space="preserve">Nhập toàn bộ diện tích tự nhiên, quy mô dân số của các xã: Thượng Ấm, Cấp Tiến, Vĩnh Lợi </t>
  </si>
  <si>
    <t xml:space="preserve">Nhập toàn bộ diện tích tự nhiên, quy mô dân số của các xã: Kháng Nhật, Hợp Hòa, Tân Thanh </t>
  </si>
  <si>
    <t xml:space="preserve">Nhập toàn bộ diện tích tự nhiên, quy mô dân số của các xã: Ninh Lai, Thiện Kế, Sơn Nam </t>
  </si>
  <si>
    <t>Nhập toàn bộ diện tích tự nhiên, quy mô dân số của các xã:  Đại Phú, Phú Lương, Tam Đa</t>
  </si>
  <si>
    <t xml:space="preserve">Nhập toàn bộ diện tích tự nhiên, quy mô dân số của các xã: Trường Sinh, Hào Phú,  Đông Lợi </t>
  </si>
  <si>
    <t>Nhập toàn bộ diện tích tự nhiên, quy mô dân số của các xã:  Chi Thiết, Hồng Sơn, Văn Phú.</t>
  </si>
  <si>
    <t xml:space="preserve">Nhập toàn bộ diện tích tự nhiên, quy mô dân số của các xã:  Đồng Quý, Đông Thọ, Quyết Thắng </t>
  </si>
  <si>
    <t xml:space="preserve">Nhập toàn bộ diện tích tự nhiên, quy mô dân số của xã Mỹ Bằng, một phần diện tích tự nhiên, quy mô dân số của xã Kim Phú và toàn bộ diện tích tự nhiên, quy mô dân số của Phường Mỹ Lâm </t>
  </si>
  <si>
    <t>Nhập toàn bộ diện tích tự nhiên, quy mô dân số của các phường: Ỷ La, Tân Hà, Tân Quang, Minh Xuân, Phan Thiết và toàn bộ diện tích tự nhiên, quy mô dân số của xã Trung Môn, một phần diện tích tự nhiên, quy mô dân số của xã Kim Phú.</t>
  </si>
  <si>
    <t>Nhập toàn bộ diện tích tự nhiên, quy mô dân số của phường Nông Tiến, xã Tràng Đà và một phần diện tích tự nhiên, quy mô dân số của xã Thái Bình</t>
  </si>
  <si>
    <t>Nhập toàn bộ diện tích tự nhiên, quy mô dân số của các phường: Hưng Thành, An Tường và toàn bộ diện tích tự nhiên, quy mô dân số các xã: Hoàng Khai, Lưỡng Vượng, An Khang.</t>
  </si>
  <si>
    <t>Nhập toàn bộ diện tích tự nhiên, quy mô dân số của xã Thái Long và phường Đội Cấn</t>
  </si>
  <si>
    <t>Nhập toàn bộ diện tích tự nhiên, quy mô dân số của các xã: Lũng Cú, Má Lé, Lũng Táo</t>
  </si>
  <si>
    <t xml:space="preserve">Xã Đồng Văn
</t>
  </si>
  <si>
    <t>Nhập toàn bộ diện tích tự nhiên, quy mô dân số của thị trấn Đồng Văn, các xã: Tả Lủng, Tả Phìn, Thài Phìn Tủng của huyện Đồng Văn và xã Pải Lủng của huyện Mèo Vạc</t>
  </si>
  <si>
    <t xml:space="preserve"> Xã Sà Phìn
</t>
  </si>
  <si>
    <t>Nhập toàn bộ diện tích tự nhiên, quy mô dân số của các xã: Sà Phìn, Sủng Là, Sính Lủng, Sảng Tủng</t>
  </si>
  <si>
    <t xml:space="preserve"> Xã Phố Bảng
</t>
  </si>
  <si>
    <t>Nhập toàn bộ diện tích tự nhiên, quy mô dân số của thị trấn Phố Bảng, các xã: Phố Là, Phố Cáo, Lũng Thầu</t>
  </si>
  <si>
    <t xml:space="preserve"> Xã Lũng Phìn
</t>
  </si>
  <si>
    <t>Nhập toàn bộ diện tích tự nhiên, quy mô dân số của các xã: Sủng Trái, Hố Quáng Phìn, Lũng Phìn</t>
  </si>
  <si>
    <t>Nhập toàn bộ diện tích tự nhiên, quy mô dân số của các xã: Lũng Chinh, Sủng Trà và Sủng Máng</t>
  </si>
  <si>
    <t xml:space="preserve"> Xã Sơn Vĩ</t>
  </si>
  <si>
    <t>Nhập toàn bộ diện tích tự nhiên, quy mô dân số của các xã: Sơn Vĩ, Thượng Phùng và Xín Cái</t>
  </si>
  <si>
    <t>Nhập toàn bộ diện tích tự nhiên, quy mô dân số của thị trấn Mèo Vạc, các xã: Giàng Chu Phìn, Tả Lủng và Pả Vi</t>
  </si>
  <si>
    <t xml:space="preserve"> Xã Khâu Vai</t>
  </si>
  <si>
    <t>Nhập toàn bộ diện tích tự nhiên, quy mô dân số của các xã: Cán Chu Phìn, Lũng Pù và Khâu Vai</t>
  </si>
  <si>
    <t>Nhập toàn bộ diện tích tự nhiên, quy mô dân số của các xã: Niêm Tòng và Niêm Sơn</t>
  </si>
  <si>
    <t>Nhập toàn bộ diện tích tự nhiên, quy mô dân số của các xã: Tát Ngà và Nậm Ban</t>
  </si>
  <si>
    <t>HUYỆN YÊN MINH</t>
  </si>
  <si>
    <t>Nhập toàn bộ diện tích tự nhiên, quy mô dân số của các xã: Thắng Mố, Sủng Cháng và Sủng Thài</t>
  </si>
  <si>
    <t>Nhập toàn bộ diện tích tự nhiên, quy mô dân số của các xã: Phú Lũng, Bạch Đích và Na Khê</t>
  </si>
  <si>
    <t>Nhập toàn bộ diện tích tự nhiên, quy mô dân số của các xã:Lao Và Chải, Hữu Vinh, Đông Minh, thị trấn Yên Minh của huyện Yên Mnh và xã Vần Chải của huyện Đồng Văn</t>
  </si>
  <si>
    <t>Nhập toàn bộ diện tích tự nhiên, quy mô dân số của các xã: Ngam La, Mậu Duệ và Mậu Long</t>
  </si>
  <si>
    <t>Giữ nguyên toàn bộ diện tích tự nhiên, quy mô dân số của xã Ngọc Long</t>
  </si>
  <si>
    <t>Nhập toàn bộ diện tích tự nhiên, quy mô dân số của các xã: Du Già và Du Tiến</t>
  </si>
  <si>
    <t>Nhập toàn bộ diện tích tự nhiên, quy mô dân số của các xã: Lũng Hồ và Đường Thượng</t>
  </si>
  <si>
    <t>HUYỆN QUẢN BẠ</t>
  </si>
  <si>
    <t>Nhập toàn bộ diện tích tự nhiên, quy mô dân số của các xã:Thái An, Lùng Tám và Đông Hà</t>
  </si>
  <si>
    <t>Nhập toàn bộ diện tích tự nhiên, quy mô dân số của các xã: Cán Tỷ và Bát Đại Sơn</t>
  </si>
  <si>
    <t>Nhập toàn bộ diện tích tự nhiên, quy mô dân số của các xã: Thanh Vân và Nghĩa Thuận</t>
  </si>
  <si>
    <t>Nhập toàn bộ diện tích tự nhiên, quy mô dân số của thị trấn Tam Sơn, các xã: Quyết Tiến và Quản Bạ</t>
  </si>
  <si>
    <t xml:space="preserve"> Xã Tùng Vài</t>
  </si>
  <si>
    <t>Nhập toàn bộ diện tích tự nhiên, quy mô dân số của các xã: Tùng Vài, Cao Mã Pờ và Tả Ván</t>
  </si>
  <si>
    <t>HUYỆN BẮC MÊ</t>
  </si>
  <si>
    <t xml:space="preserve"> Xã Yên Cường</t>
  </si>
  <si>
    <t>Nhập toàn bộ diện tích tự nhiên, quy mô dân số của các xã: Phiêng Luông và Yên Cường</t>
  </si>
  <si>
    <t xml:space="preserve"> Xã Đường Hồng</t>
  </si>
  <si>
    <t>Nhập toàn bộ diện tích tự nhiên, quy mô dân số của các xã: Đường Hồng, Đường Âm và Phú Nam</t>
  </si>
  <si>
    <t>Nhập toàn bộ diện tích tự nhiên, quy mô dân số của các xã: Yên Phong, Lạc Nông và thị trấn Yên Phú</t>
  </si>
  <si>
    <t xml:space="preserve"> Xã Giáp Trung</t>
  </si>
  <si>
    <t>Giữ nguyên toàn bộ diện tích tự nhiên, quy mô dân số của xã Giáp Trung</t>
  </si>
  <si>
    <t xml:space="preserve"> Xã Minh Sơn</t>
  </si>
  <si>
    <t>Giữ nguyên toàn bộ diện tích tự nhiên, quy mô dân số của xã Minh Sơn</t>
  </si>
  <si>
    <t>Nhập toàn bộ diện tích tự nhiên, quy mô dân số của các xã: Thượng Tân, Minh Ngọc và một phần của xã Yên Định (gồm 7,9 km2 và 413 người)</t>
  </si>
  <si>
    <t>THÀNH PHỐ HÀ GIANG</t>
  </si>
  <si>
    <t>Nhập toàn bộ diện tích tự nhiên, quy mô dân số của xã: Ngọc Đường của thành phố Hà Giang và phần còn lại của xã Yên Định, huyện Bắc Mê (gồm 69,93 km2 và 3.698 người) sau khi đã chuyển một phần sang xã Minh Ngọc</t>
  </si>
  <si>
    <t>Nhập toàn bộ diện tích tự nhiên, quy mô dân số của các xã: Phương Độ, Phương Thiện, phường Nguyễn Trãi và Một phần của phường Quang Trung (gồm 1,0 km2 và 1.134 người)</t>
  </si>
  <si>
    <t>Nhập toàn bộ diện tích tự nhiên, quy mô dân số của các xã: Phong Quang của huyện Vị Xuyên; phường Ngọc Hà, Trần Phú, Minh Khai và phần còn lại của phường Quang Trung (gồm 10,40 km2 và 4.860 người) sau khi đã điều chỉnh một phần sang P. Hà Giang 1</t>
  </si>
  <si>
    <t>HUYỆN VỊ XUYÊN</t>
  </si>
  <si>
    <t>Nhập toàn bộ diện tích tự nhiên, quy mô dân số của các xã: Lao Chải, Xín Chải và Thanh Đức</t>
  </si>
  <si>
    <t xml:space="preserve"> Xã Thanh Thuỷ</t>
  </si>
  <si>
    <t>Nhập toàn bộ diện tích tự nhiên, quy mô dân số của các xã: Thanh Thuỷ và Phương Tiến</t>
  </si>
  <si>
    <t>Giữ nguyên toàn bộ diện tích tự nhiên, quy mô dân số của xã Minh Tân</t>
  </si>
  <si>
    <t xml:space="preserve"> Xã Thuận Hoà</t>
  </si>
  <si>
    <t>Giữ nguyên toàn bộ diện tích tự nhiên, quy mô dân số của xã Thuận Hoà</t>
  </si>
  <si>
    <t>Giữ nguyên toàn bộ diện tích tự nhiên, quy mô dân số của xã Tùng Bá</t>
  </si>
  <si>
    <t>Nhập toàn bộ diện tích tự nhiên, quy mô dân số của các xã: Kim Thạch, Phú Linh và Kim Linh</t>
  </si>
  <si>
    <t>Nhập toàn bộ diện tích tự nhiên, quy mô dân số của các xã: Linh Hồ, Ngọc Linh và Trung Thành</t>
  </si>
  <si>
    <t>Nhập toàn bộ diện tích tự nhiên, quy mô dân số của các xã: Ngọc Minh và Bạch Ngọc</t>
  </si>
  <si>
    <t>Nhập toàn bộ diện tích tự nhiên, quy mô dân số của xã: Đạo Đức, thị trấn Vị Xuyên, thị trấn Nông trường Việt Lâm và một phần của xã Việt Lâm (gồm 3,4 km2 và 1.179 người)</t>
  </si>
  <si>
    <t>Nhập toàn bộ diện tích tự nhiên, quy mô dân số của xã Quảng Ngần và phần còn lại của xã Việt Lâm (gồm 27,93 km2 và 3.658 người) sau khi đã chuyển một phần sang xã Vị Xuyên</t>
  </si>
  <si>
    <t>Giữ nguyên toàn bộ diện tích tự nhiên, quy mô dân số của xã Cao Bồ</t>
  </si>
  <si>
    <t>Giữ nguyên toàn bộ diện tích tự nhiên, quy mô dân số của xã Thượng Sơn</t>
  </si>
  <si>
    <t>HUYỆN BẮC QUANG</t>
  </si>
  <si>
    <t>Nhập toàn bộ diện tích tự nhiên, quy mô dân số của các xã: Tân Thành, Tân Quang và Tân Lập</t>
  </si>
  <si>
    <t>Nhập toàn bộ diện tích tự nhiên, quy mô dân số của các xã: Đồng Tâm, Đồng Tiến và Thượng Bình</t>
  </si>
  <si>
    <t>Nhập toàn bộ diện tích tự nhiên, quy mô dân số của các xã: Hữu Sản, Liên Hiệp và Đức Xuân</t>
  </si>
  <si>
    <t>Nhập toàn bộ diện tích tự nhiên, quy mô dân số của các xã: Kim Ngọc, Bằng Hành và Vô Điếm</t>
  </si>
  <si>
    <t>Nhập toàn bộ diện tích tự nhiên, quy mô dân số của các xã: Quang Minh, Việt Vinh và thị trấn Việt Quang</t>
  </si>
  <si>
    <t>Nhập toàn bộ diện tích tự nhiên, quy mô dân số của các xã: Hùng An, Việt Hồng và Tiên Kiều</t>
  </si>
  <si>
    <t>Nhập toàn bộ diện tích tự nhiên, quy mô dân số của các xã: Vĩnh Hảo, Đông Thành và thị trấn Vĩnh Tuy</t>
  </si>
  <si>
    <t>Nhập toàn bộ diện tích tự nhiên, quy mô dân số của các xã: Vĩnh Phúc và Đồng Yên</t>
  </si>
  <si>
    <t>HUYỆN QUANG BÌNH</t>
  </si>
  <si>
    <t>Nhập toàn bộ diện tích tự nhiên, quy mô dân số của các xã: Vĩ Thượng, Tiên Yên và Hương Sơn</t>
  </si>
  <si>
    <t>Nhập toàn bộ diện tích tự nhiên, quy mô dân số của các xã: Xuân Giang và Nà Khương</t>
  </si>
  <si>
    <t>Nhập toàn bộ diện tích tự nhiên, quy mô dân số của các xã: Yên Hà và Bằng Lang</t>
  </si>
  <si>
    <t>Nhập toàn bộ diện tích tự nhiên, quy mô dân số của các xã: Bản Rịa và Yên Thành</t>
  </si>
  <si>
    <t>Nhập toàn bộ diện tích tự nhiên, quy mô dân số của thị trấn Yên Binh và xã Tân Nam</t>
  </si>
  <si>
    <t>Nhập toàn bộ diện tích tự nhiên, quy mô dân số của các xã: Tân Bắc và Tân Trịnh</t>
  </si>
  <si>
    <t>Giữ nguyên toàn bộ diện tích tự nhiên, quy mô dân số của xã Tiên Nguyên</t>
  </si>
  <si>
    <t>HUYỆN HOÀNG SU PHÌ</t>
  </si>
  <si>
    <t>Nhập toàn bộ diện tích tự nhiên, quy mô dân số của xã Xuân Minh, huyện Quang Bình và xã Thông Nguyên của huyện Hoàng Su Phì</t>
  </si>
  <si>
    <t>Nhập toàn bộ diện tích tự nhiên, quy mô dân số của các xã: Nậm Khoà, Hồ Thầu và Nam Sơn</t>
  </si>
  <si>
    <t>Nhập toàn bộ diện tích tự nhiên, quy mô dân số của các xã: Nậm Ty, Nậm Dịch và Tả Sử Choóng</t>
  </si>
  <si>
    <t>Nhập toàn bộ diện tích tự nhiên, quy mô dân số của các xã: Bản Nhùng, Tân Tiến và Túng Sán</t>
  </si>
  <si>
    <t>Nhập toàn bộ diện tích tự nhiên, quy mô dân số của các xã: Bản Luốc, Ngàm Đăng Vài, Tụ Nhân, Đản Ván và thị trấn Vinh Quang</t>
  </si>
  <si>
    <t>Nhập toàn bộ diện tích tự nhiên, quy mô dân số của các xã: Pố Lồ, Thèn Chu Phìn và Thàng Tín</t>
  </si>
  <si>
    <t>Nhập toàn bộ diện tích tự nhiên, quy mô dân số của các xã: Bản Phùng, Bản Máy và Chiến Phố</t>
  </si>
  <si>
    <t>Nhập toàn bộ diện tích tự nhiên, quy mô dân số của các xã: Pờ Ly Ngài, Sán Sả Hồ và Nàng Đôn</t>
  </si>
  <si>
    <t>HUYỆN XÍN MẦN</t>
  </si>
  <si>
    <t>Nhập toàn bộ diện tích tự nhiên, quy mô dân số của các xã: Thèn Phàng, Nàn Xỉn, Xín Mần, Bản Díu và Chí Cà</t>
  </si>
  <si>
    <t>Nhập toàn bộ diện tích tự nhiên, quy mô dân số của các xã: Pà Vầy Sủ, Nàn Ma, Bản Ngò và thị trấn Cốc Pài</t>
  </si>
  <si>
    <t>Nhập toàn bộ diện tích tự nhiên, quy mô dân số của các xã: Nấm Dẩn, Chế Là và Tả Nhìu</t>
  </si>
  <si>
    <t>Nhập toàn bộ diện tích tự nhiên, quy mô dân số của các xã: Cốc Rế, Thu Tà và Trung Thịnh</t>
  </si>
  <si>
    <t>Giữ nguyên toàn bộ diện tích tự nhiên, quy mô dân số của xã Quảng Nguyên</t>
  </si>
  <si>
    <t>Nhập toàn bộ diện tích tự nhiên, quy mô dân số của các xã: Nà Chì và Khuôn Lùng</t>
  </si>
  <si>
    <r>
      <t>PHỤ LỤC THỐNG KÊ PHƯƠNG ÁN SẮP XẾP ĐVHC CẤP XÃ TỈNH TUYÊN QUANG NĂM 2025</t>
    </r>
    <r>
      <rPr>
        <sz val="12"/>
        <color theme="1"/>
        <rFont val="Times New Roman"/>
        <family val="1"/>
      </rPr>
      <t xml:space="preserve">
(</t>
    </r>
    <r>
      <rPr>
        <i/>
        <sz val="12"/>
        <color theme="1"/>
        <rFont val="Times New Roman"/>
        <family val="1"/>
      </rPr>
      <t>Kèm theo Tờ trình số         /TTr-BNV ngày    /5/2025 của Bộ Nội vụ)</t>
    </r>
  </si>
  <si>
    <r>
      <rPr>
        <b/>
        <sz val="10"/>
        <color theme="1"/>
        <rFont val="Times New Roman"/>
        <family val="1"/>
      </rPr>
      <t xml:space="preserve">Diện tích </t>
    </r>
    <r>
      <rPr>
        <i/>
        <sz val="10"/>
        <color theme="1"/>
        <rFont val="Times New Roman"/>
        <family val="1"/>
      </rPr>
      <t xml:space="preserve">
(km2)</t>
    </r>
  </si>
  <si>
    <r>
      <rPr>
        <b/>
        <sz val="10"/>
        <color theme="1"/>
        <rFont val="Times New Roman"/>
        <family val="1"/>
      </rPr>
      <t>Dân số</t>
    </r>
    <r>
      <rPr>
        <i/>
        <sz val="10"/>
        <color theme="1"/>
        <rFont val="Times New Roman"/>
        <family val="1"/>
      </rPr>
      <t xml:space="preserve">
(người)</t>
    </r>
  </si>
  <si>
    <r>
      <rPr>
        <b/>
        <sz val="10"/>
        <color theme="1"/>
        <rFont val="Times New Roman"/>
        <family val="1"/>
      </rPr>
      <t>Số dân tộc thiểu số</t>
    </r>
    <r>
      <rPr>
        <i/>
        <sz val="10"/>
        <color theme="1"/>
        <rFont val="Times New Roman"/>
        <family val="1"/>
      </rPr>
      <t xml:space="preserve"> (người)</t>
    </r>
  </si>
  <si>
    <t>(Kèm theo Đề án sắp xếp ĐVHC cấp xã của tỉnh Tuyên Quang mới năm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</si>
</sst>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0_);_(* \(#,##0.000\);_(* &quot;-&quot;??_);_(@_)"/>
    <numFmt numFmtId="165" formatCode="_(* #,##0_);_(* \(#,##0\);_(* &quot;-&quot;??_);_(@_)"/>
    <numFmt numFmtId="166" formatCode="_-* #,##0_-;\-* #,##0_-;_-* &quot;-&quot;??_-;_-@_-"/>
    <numFmt numFmtId="167" formatCode="#,##0;[Red]#,##0"/>
    <numFmt numFmtId="168" formatCode="#,##0.00;[Red]#,##0.00"/>
    <numFmt numFmtId="169" formatCode="_-* #,##0.00_-;\-* #,##0.00_-;_-* &quot;-&quot;??_-;_-@_-"/>
  </numFmts>
  <fonts count="29" x14ac:knownFonts="1">
    <font>
      <sz val="12"/>
      <color theme="1"/>
      <name val="Times New Roman"/>
      <family val="2"/>
      <charset val="163"/>
    </font>
    <font>
      <b/>
      <sz val="12"/>
      <color theme="1"/>
      <name val="Times New Roman"/>
      <family val="1"/>
    </font>
    <font>
      <sz val="11"/>
      <color theme="1"/>
      <name val="Calibri"/>
      <family val="2"/>
      <charset val="163"/>
      <scheme val="minor"/>
    </font>
    <font>
      <sz val="10"/>
      <name val="Arial"/>
      <family val="2"/>
    </font>
    <font>
      <sz val="12"/>
      <color theme="1"/>
      <name val="Times New Roman"/>
      <family val="2"/>
    </font>
    <font>
      <i/>
      <sz val="12"/>
      <color theme="1"/>
      <name val="Times New Roman"/>
      <family val="1"/>
    </font>
    <font>
      <sz val="12"/>
      <color theme="1"/>
      <name val="Times New Roman"/>
      <family val="2"/>
      <charset val="163"/>
    </font>
    <font>
      <sz val="12"/>
      <color theme="1"/>
      <name val="Times New Roman"/>
      <family val="1"/>
    </font>
    <font>
      <b/>
      <sz val="12"/>
      <name val="Times New Roman"/>
      <family val="1"/>
    </font>
    <font>
      <i/>
      <sz val="12"/>
      <name val="Times New Roman"/>
      <family val="1"/>
    </font>
    <font>
      <sz val="12"/>
      <name val="Times New Roman"/>
      <family val="1"/>
    </font>
    <font>
      <b/>
      <u/>
      <sz val="12"/>
      <color theme="1"/>
      <name val="Times New Roman"/>
      <family val="1"/>
    </font>
    <font>
      <b/>
      <i/>
      <sz val="12"/>
      <name val="Times New Roman"/>
      <family val="1"/>
    </font>
    <font>
      <b/>
      <sz val="11"/>
      <color theme="1"/>
      <name val="Times New Roman"/>
      <family val="1"/>
    </font>
    <font>
      <sz val="11"/>
      <color theme="1"/>
      <name val="Times New Roman"/>
      <family val="1"/>
    </font>
    <font>
      <sz val="8"/>
      <name val="Times New Roman"/>
      <family val="2"/>
      <charset val="163"/>
    </font>
    <font>
      <b/>
      <i/>
      <sz val="12"/>
      <color theme="1"/>
      <name val="Times New Roman"/>
      <family val="1"/>
    </font>
    <font>
      <b/>
      <sz val="11"/>
      <name val="Times New Roman"/>
      <family val="1"/>
    </font>
    <font>
      <b/>
      <sz val="13"/>
      <name val="Times New Roman"/>
      <family val="1"/>
    </font>
    <font>
      <sz val="13"/>
      <name val="Times New Roman"/>
      <family val="1"/>
    </font>
    <font>
      <i/>
      <sz val="13"/>
      <name val="Times New Roman"/>
      <family val="1"/>
    </font>
    <font>
      <i/>
      <sz val="12"/>
      <color rgb="FFFF0000"/>
      <name val="Times New Roman"/>
      <family val="1"/>
    </font>
    <font>
      <b/>
      <sz val="9"/>
      <name val="Times New Roman"/>
      <family val="1"/>
    </font>
    <font>
      <sz val="9"/>
      <name val="Times New Roman"/>
      <family val="1"/>
    </font>
    <font>
      <b/>
      <sz val="12"/>
      <color rgb="FFFF0000"/>
      <name val="Times New Roman"/>
      <family val="1"/>
    </font>
    <font>
      <b/>
      <sz val="10"/>
      <color theme="1"/>
      <name val="Times New Roman"/>
      <family val="1"/>
    </font>
    <font>
      <sz val="10"/>
      <color theme="1"/>
      <name val="Times New Roman"/>
      <family val="1"/>
    </font>
    <font>
      <i/>
      <sz val="10"/>
      <color theme="1"/>
      <name val="Times New Roman"/>
      <family val="1"/>
    </font>
    <font>
      <b/>
      <i/>
      <sz val="10"/>
      <color theme="1"/>
      <name val="Times New Roman"/>
      <family val="1"/>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style="thin">
        <color auto="1"/>
      </left>
      <right style="thin">
        <color auto="1"/>
      </right>
      <top/>
      <bottom/>
      <diagonal/>
    </border>
  </borders>
  <cellStyleXfs count="9">
    <xf numFmtId="0" fontId="0" fillId="0" borderId="0"/>
    <xf numFmtId="0" fontId="2" fillId="0" borderId="0"/>
    <xf numFmtId="0" fontId="3" fillId="0" borderId="0"/>
    <xf numFmtId="0" fontId="3" fillId="0" borderId="0"/>
    <xf numFmtId="0" fontId="4" fillId="0" borderId="0"/>
    <xf numFmtId="43" fontId="6" fillId="0" borderId="0" applyFont="0" applyFill="0" applyBorder="0" applyAlignment="0" applyProtection="0"/>
    <xf numFmtId="9" fontId="6"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cellStyleXfs>
  <cellXfs count="401">
    <xf numFmtId="0" fontId="0" fillId="0" borderId="0" xfId="0"/>
    <xf numFmtId="0" fontId="7" fillId="2" borderId="0" xfId="0" applyFont="1" applyFill="1" applyAlignment="1">
      <alignment horizontal="center"/>
    </xf>
    <xf numFmtId="0" fontId="7" fillId="2" borderId="0" xfId="0" applyFont="1" applyFill="1"/>
    <xf numFmtId="0" fontId="1" fillId="2" borderId="0" xfId="0" applyFont="1" applyFill="1"/>
    <xf numFmtId="0" fontId="8" fillId="0" borderId="1" xfId="0" applyFont="1" applyBorder="1" applyAlignment="1">
      <alignment horizontal="center" vertical="center" wrapText="1"/>
    </xf>
    <xf numFmtId="0" fontId="5" fillId="2" borderId="0" xfId="0" applyFont="1" applyFill="1" applyAlignment="1">
      <alignment horizontal="center"/>
    </xf>
    <xf numFmtId="0" fontId="10" fillId="2" borderId="1" xfId="0"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xf>
    <xf numFmtId="3" fontId="8" fillId="2" borderId="1" xfId="0" applyNumberFormat="1" applyFont="1" applyFill="1" applyBorder="1" applyAlignment="1">
      <alignment horizontal="center" vertical="center" wrapText="1"/>
    </xf>
    <xf numFmtId="0" fontId="1" fillId="2" borderId="0" xfId="0" applyFont="1" applyFill="1" applyAlignment="1">
      <alignment horizontal="center"/>
    </xf>
    <xf numFmtId="0" fontId="7" fillId="0" borderId="0" xfId="0" applyFont="1"/>
    <xf numFmtId="0" fontId="11" fillId="0" borderId="0" xfId="0" applyFont="1"/>
    <xf numFmtId="0" fontId="7" fillId="2" borderId="1" xfId="0" applyFont="1" applyFill="1" applyBorder="1" applyAlignment="1">
      <alignment horizontal="center" vertical="center"/>
    </xf>
    <xf numFmtId="0" fontId="1" fillId="2" borderId="0" xfId="0" applyFont="1" applyFill="1" applyAlignment="1">
      <alignment horizontal="center" vertical="center"/>
    </xf>
    <xf numFmtId="0" fontId="7" fillId="2" borderId="0" xfId="0" applyFont="1" applyFill="1" applyAlignment="1">
      <alignment horizontal="center" vertical="center"/>
    </xf>
    <xf numFmtId="0" fontId="8" fillId="0" borderId="1" xfId="0" applyFont="1" applyBorder="1" applyAlignment="1">
      <alignment vertical="center" wrapText="1"/>
    </xf>
    <xf numFmtId="2" fontId="8" fillId="0" borderId="1" xfId="0" applyNumberFormat="1" applyFont="1" applyBorder="1" applyAlignment="1">
      <alignment horizontal="right" vertical="center" wrapText="1"/>
    </xf>
    <xf numFmtId="165" fontId="8" fillId="0" borderId="1" xfId="5" applyNumberFormat="1" applyFont="1" applyFill="1" applyBorder="1" applyAlignment="1">
      <alignment horizontal="right" vertical="center" wrapText="1"/>
    </xf>
    <xf numFmtId="0" fontId="10" fillId="0" borderId="1" xfId="0" applyFont="1" applyBorder="1" applyAlignment="1">
      <alignment horizontal="center" vertical="center"/>
    </xf>
    <xf numFmtId="0" fontId="12" fillId="0" borderId="1" xfId="0" applyFont="1" applyBorder="1"/>
    <xf numFmtId="0" fontId="12" fillId="0" borderId="0" xfId="0" applyFont="1"/>
    <xf numFmtId="0" fontId="10" fillId="0" borderId="1" xfId="0" applyFont="1" applyBorder="1" applyAlignment="1">
      <alignment horizontal="center" vertical="center" wrapText="1"/>
    </xf>
    <xf numFmtId="0" fontId="10" fillId="0" borderId="1" xfId="0" applyFont="1" applyBorder="1" applyAlignment="1">
      <alignment vertical="center" wrapText="1"/>
    </xf>
    <xf numFmtId="2" fontId="10" fillId="0" borderId="1" xfId="5" applyNumberFormat="1" applyFont="1" applyFill="1" applyBorder="1" applyAlignment="1">
      <alignment horizontal="right" vertical="center" wrapText="1"/>
    </xf>
    <xf numFmtId="165" fontId="10" fillId="0" borderId="1" xfId="5" applyNumberFormat="1" applyFont="1" applyFill="1" applyBorder="1" applyAlignment="1">
      <alignment horizontal="right" vertical="center" wrapText="1"/>
    </xf>
    <xf numFmtId="43" fontId="8" fillId="0" borderId="1" xfId="0" applyNumberFormat="1" applyFont="1" applyBorder="1" applyAlignment="1">
      <alignment horizontal="right" vertical="center" wrapText="1"/>
    </xf>
    <xf numFmtId="167" fontId="10" fillId="0" borderId="1" xfId="0" applyNumberFormat="1" applyFont="1" applyBorder="1" applyAlignment="1">
      <alignment horizontal="right" vertical="center" wrapText="1"/>
    </xf>
    <xf numFmtId="2" fontId="10" fillId="0" borderId="1" xfId="0" applyNumberFormat="1" applyFont="1" applyBorder="1" applyAlignment="1">
      <alignment horizontal="right" vertical="center" wrapText="1"/>
    </xf>
    <xf numFmtId="2" fontId="8" fillId="0" borderId="1" xfId="5" applyNumberFormat="1" applyFont="1" applyFill="1" applyBorder="1" applyAlignment="1">
      <alignment horizontal="right" vertical="center" wrapText="1"/>
    </xf>
    <xf numFmtId="0" fontId="10" fillId="0" borderId="1"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167" fontId="8" fillId="0" borderId="1" xfId="0" applyNumberFormat="1" applyFont="1" applyBorder="1" applyAlignment="1">
      <alignment horizontal="right" vertical="center" wrapText="1"/>
    </xf>
    <xf numFmtId="0" fontId="10" fillId="0" borderId="1" xfId="2" applyFont="1" applyBorder="1" applyAlignment="1">
      <alignment vertical="center" wrapText="1"/>
    </xf>
    <xf numFmtId="2" fontId="10" fillId="0" borderId="1" xfId="2" applyNumberFormat="1" applyFont="1" applyBorder="1" applyAlignment="1">
      <alignment horizontal="right" vertical="center" wrapText="1"/>
    </xf>
    <xf numFmtId="0" fontId="7" fillId="0" borderId="0" xfId="0" applyFont="1" applyAlignment="1">
      <alignment horizontal="center" vertical="center"/>
    </xf>
    <xf numFmtId="0" fontId="8" fillId="0" borderId="1" xfId="0" applyFont="1" applyBorder="1"/>
    <xf numFmtId="0" fontId="1" fillId="0" borderId="1" xfId="0" applyFont="1" applyBorder="1" applyAlignment="1">
      <alignment horizontal="center" vertical="center"/>
    </xf>
    <xf numFmtId="2" fontId="10" fillId="0" borderId="2" xfId="5" applyNumberFormat="1" applyFont="1" applyFill="1" applyBorder="1" applyAlignment="1">
      <alignment horizontal="right" vertical="center" wrapText="1"/>
    </xf>
    <xf numFmtId="166" fontId="10" fillId="0" borderId="1" xfId="5" applyNumberFormat="1" applyFont="1" applyFill="1" applyBorder="1" applyAlignment="1">
      <alignment horizontal="right" vertical="center" wrapText="1"/>
    </xf>
    <xf numFmtId="165" fontId="12" fillId="0" borderId="1" xfId="5" applyNumberFormat="1" applyFont="1" applyFill="1" applyBorder="1" applyAlignment="1">
      <alignment horizontal="right" vertical="center" wrapText="1"/>
    </xf>
    <xf numFmtId="2" fontId="12" fillId="0" borderId="1" xfId="5" applyNumberFormat="1" applyFont="1" applyFill="1" applyBorder="1" applyAlignment="1">
      <alignment horizontal="right" vertical="center" wrapText="1"/>
    </xf>
    <xf numFmtId="43" fontId="10" fillId="0" borderId="1" xfId="5" applyFont="1" applyFill="1" applyBorder="1" applyAlignment="1">
      <alignment vertical="center" wrapText="1"/>
    </xf>
    <xf numFmtId="0" fontId="9" fillId="0" borderId="1" xfId="0" applyFont="1" applyBorder="1" applyAlignment="1">
      <alignment horizontal="center" vertical="center" wrapText="1"/>
    </xf>
    <xf numFmtId="3" fontId="12" fillId="0" borderId="1" xfId="0" applyNumberFormat="1" applyFont="1" applyBorder="1" applyAlignment="1">
      <alignment horizontal="left" vertical="center" wrapText="1"/>
    </xf>
    <xf numFmtId="2" fontId="12" fillId="0" borderId="1" xfId="0" applyNumberFormat="1" applyFont="1" applyBorder="1" applyAlignment="1">
      <alignment vertical="center" wrapText="1"/>
    </xf>
    <xf numFmtId="2" fontId="10" fillId="0" borderId="1" xfId="0" applyNumberFormat="1" applyFont="1" applyBorder="1" applyAlignment="1">
      <alignment vertical="center" wrapText="1"/>
    </xf>
    <xf numFmtId="3" fontId="10" fillId="0" borderId="1" xfId="0" applyNumberFormat="1" applyFont="1" applyBorder="1" applyAlignment="1">
      <alignment horizontal="right" vertical="center" wrapText="1"/>
    </xf>
    <xf numFmtId="0" fontId="10" fillId="0" borderId="2" xfId="0" applyFont="1" applyBorder="1" applyAlignment="1">
      <alignment vertical="center" wrapText="1"/>
    </xf>
    <xf numFmtId="3" fontId="10" fillId="0" borderId="2" xfId="0" applyNumberFormat="1" applyFont="1" applyBorder="1" applyAlignment="1">
      <alignment horizontal="right" vertical="center" wrapText="1"/>
    </xf>
    <xf numFmtId="0" fontId="12" fillId="0" borderId="1" xfId="0" applyFont="1" applyBorder="1" applyAlignment="1">
      <alignment vertical="center"/>
    </xf>
    <xf numFmtId="3" fontId="8" fillId="0" borderId="1" xfId="0" applyNumberFormat="1" applyFont="1" applyBorder="1" applyAlignment="1">
      <alignment horizontal="left" vertical="center" wrapText="1"/>
    </xf>
    <xf numFmtId="2" fontId="8" fillId="0" borderId="1" xfId="0" applyNumberFormat="1" applyFont="1" applyBorder="1" applyAlignment="1">
      <alignment vertical="center" wrapText="1"/>
    </xf>
    <xf numFmtId="165" fontId="10" fillId="0" borderId="1" xfId="0" applyNumberFormat="1" applyFont="1" applyBorder="1" applyAlignment="1">
      <alignment horizontal="right" vertical="center" wrapText="1"/>
    </xf>
    <xf numFmtId="0" fontId="12" fillId="0" borderId="1" xfId="0" applyFont="1" applyBorder="1" applyAlignment="1">
      <alignment vertical="center" wrapText="1"/>
    </xf>
    <xf numFmtId="2" fontId="12" fillId="0" borderId="1" xfId="0" applyNumberFormat="1" applyFont="1" applyBorder="1" applyAlignment="1">
      <alignment horizontal="right" vertical="center" wrapText="1"/>
    </xf>
    <xf numFmtId="38" fontId="10" fillId="0" borderId="1" xfId="0" applyNumberFormat="1" applyFont="1" applyBorder="1" applyAlignment="1">
      <alignment horizontal="right" vertical="center" wrapText="1"/>
    </xf>
    <xf numFmtId="0" fontId="12" fillId="0" borderId="1" xfId="0" applyFont="1" applyBorder="1" applyAlignment="1" applyProtection="1">
      <alignment vertical="center" wrapText="1"/>
      <protection locked="0"/>
    </xf>
    <xf numFmtId="167" fontId="12" fillId="0" borderId="1" xfId="0" applyNumberFormat="1" applyFont="1" applyBorder="1" applyAlignment="1">
      <alignment horizontal="right" vertical="center" wrapText="1"/>
    </xf>
    <xf numFmtId="0" fontId="10" fillId="0" borderId="1" xfId="0" applyFont="1" applyBorder="1" applyAlignment="1">
      <alignment horizontal="right" vertical="center" wrapText="1"/>
    </xf>
    <xf numFmtId="0" fontId="10" fillId="0" borderId="0" xfId="0" applyFont="1" applyAlignment="1">
      <alignment horizontal="center"/>
    </xf>
    <xf numFmtId="0" fontId="10" fillId="0" borderId="0" xfId="0" applyFont="1"/>
    <xf numFmtId="0" fontId="10" fillId="0" borderId="0" xfId="0" applyFont="1" applyAlignment="1">
      <alignment horizontal="center" vertical="center"/>
    </xf>
    <xf numFmtId="0" fontId="8" fillId="0" borderId="0" xfId="0" applyFont="1" applyAlignment="1">
      <alignment horizontal="right" vertical="center"/>
    </xf>
    <xf numFmtId="0" fontId="10" fillId="0" borderId="0" xfId="0" applyFont="1" applyAlignment="1">
      <alignment vertical="center"/>
    </xf>
    <xf numFmtId="0" fontId="9" fillId="0" borderId="0" xfId="0" applyFont="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center"/>
    </xf>
    <xf numFmtId="0" fontId="12" fillId="0" borderId="1" xfId="0" applyFont="1" applyBorder="1" applyAlignment="1">
      <alignment horizontal="center" vertical="center"/>
    </xf>
    <xf numFmtId="0" fontId="8" fillId="0" borderId="0" xfId="0" applyFont="1"/>
    <xf numFmtId="0" fontId="7" fillId="0" borderId="0" xfId="0" applyFont="1" applyAlignment="1">
      <alignment horizontal="center"/>
    </xf>
    <xf numFmtId="0" fontId="1" fillId="0" borderId="0" xfId="0" applyFont="1" applyAlignment="1">
      <alignment vertical="center"/>
    </xf>
    <xf numFmtId="0" fontId="7" fillId="2" borderId="0" xfId="0" applyFont="1" applyFill="1" applyAlignment="1">
      <alignment vertical="center"/>
    </xf>
    <xf numFmtId="0" fontId="1" fillId="0" borderId="0" xfId="0" applyFont="1"/>
    <xf numFmtId="0" fontId="7" fillId="0" borderId="1" xfId="0" applyFont="1" applyBorder="1"/>
    <xf numFmtId="0" fontId="7" fillId="0" borderId="1" xfId="0" applyFont="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10" fillId="0" borderId="0" xfId="0" applyFont="1" applyAlignment="1">
      <alignment horizontal="left"/>
    </xf>
    <xf numFmtId="49" fontId="10" fillId="0" borderId="0" xfId="0" applyNumberFormat="1" applyFont="1" applyAlignment="1">
      <alignment horizontal="center"/>
    </xf>
    <xf numFmtId="49" fontId="9"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10" fillId="0" borderId="0" xfId="0" applyNumberFormat="1" applyFont="1"/>
    <xf numFmtId="0" fontId="9" fillId="2" borderId="0" xfId="0" applyFont="1" applyFill="1" applyAlignment="1">
      <alignment vertical="center" wrapText="1"/>
    </xf>
    <xf numFmtId="0" fontId="1" fillId="2" borderId="0" xfId="0" applyFont="1" applyFill="1" applyAlignment="1">
      <alignment horizontal="right"/>
    </xf>
    <xf numFmtId="165" fontId="1" fillId="0" borderId="1" xfId="5" applyNumberFormat="1" applyFont="1" applyBorder="1"/>
    <xf numFmtId="0" fontId="8" fillId="0" borderId="0" xfId="0" applyFont="1" applyAlignment="1">
      <alignment vertical="center"/>
    </xf>
    <xf numFmtId="0" fontId="10" fillId="0" borderId="1" xfId="0" applyFont="1" applyBorder="1"/>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7" fillId="0" borderId="0" xfId="0" applyFont="1" applyAlignment="1">
      <alignment horizontal="left" vertical="center"/>
    </xf>
    <xf numFmtId="0" fontId="7" fillId="2" borderId="0" xfId="0" applyFont="1" applyFill="1" applyAlignment="1">
      <alignment horizontal="left" vertical="center"/>
    </xf>
    <xf numFmtId="0" fontId="1" fillId="2" borderId="0" xfId="0" applyFont="1" applyFill="1" applyAlignment="1">
      <alignment horizontal="righ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3" fontId="12" fillId="0" borderId="0" xfId="0" applyNumberFormat="1" applyFont="1"/>
    <xf numFmtId="165" fontId="12" fillId="0" borderId="0" xfId="0" applyNumberFormat="1" applyFont="1"/>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2" borderId="0" xfId="0" applyFont="1" applyFill="1" applyAlignment="1">
      <alignment horizontal="center" vertical="center" wrapText="1"/>
    </xf>
    <xf numFmtId="0" fontId="1" fillId="2" borderId="1" xfId="0" applyFont="1" applyFill="1" applyBorder="1" applyAlignment="1">
      <alignment horizontal="center" vertical="center"/>
    </xf>
    <xf numFmtId="0" fontId="8" fillId="0" borderId="0" xfId="0" applyFont="1" applyAlignment="1">
      <alignment horizontal="center"/>
    </xf>
    <xf numFmtId="0" fontId="10" fillId="0" borderId="1" xfId="0" applyFont="1" applyBorder="1" applyAlignment="1">
      <alignment horizontal="center"/>
    </xf>
    <xf numFmtId="0" fontId="17" fillId="0" borderId="1" xfId="0" applyFont="1" applyBorder="1" applyAlignment="1">
      <alignment horizontal="center" vertical="center" wrapText="1"/>
    </xf>
    <xf numFmtId="0" fontId="8" fillId="0" borderId="1" xfId="0" applyFont="1" applyBorder="1" applyAlignment="1">
      <alignment horizontal="center"/>
    </xf>
    <xf numFmtId="0" fontId="8" fillId="0" borderId="1" xfId="0" applyFont="1" applyBorder="1" applyAlignment="1">
      <alignment horizontal="center" wrapText="1"/>
    </xf>
    <xf numFmtId="0" fontId="9"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8" fillId="0" borderId="1" xfId="0" applyFont="1" applyBorder="1" applyAlignment="1">
      <alignment horizontal="left" vertical="center"/>
    </xf>
    <xf numFmtId="0" fontId="1" fillId="0" borderId="1" xfId="0" applyFont="1" applyBorder="1" applyAlignment="1">
      <alignment horizontal="left" vertical="center"/>
    </xf>
    <xf numFmtId="3" fontId="1" fillId="0" borderId="1" xfId="0" applyNumberFormat="1" applyFont="1" applyBorder="1" applyAlignment="1">
      <alignment vertical="center"/>
    </xf>
    <xf numFmtId="9" fontId="1" fillId="0" borderId="1" xfId="6" applyFont="1" applyBorder="1" applyAlignment="1">
      <alignment vertical="center"/>
    </xf>
    <xf numFmtId="0" fontId="7" fillId="0" borderId="1" xfId="0" applyFont="1" applyBorder="1" applyAlignment="1">
      <alignment horizontal="center" vertical="center"/>
    </xf>
    <xf numFmtId="168" fontId="7" fillId="0" borderId="1" xfId="0" applyNumberFormat="1" applyFont="1" applyFill="1" applyBorder="1" applyAlignment="1">
      <alignment horizontal="right" vertical="center" wrapText="1"/>
    </xf>
    <xf numFmtId="4" fontId="7" fillId="0" borderId="1" xfId="6" applyNumberFormat="1" applyFont="1" applyBorder="1" applyAlignment="1">
      <alignment vertical="center"/>
    </xf>
    <xf numFmtId="3" fontId="7" fillId="0" borderId="1" xfId="0" applyNumberFormat="1" applyFont="1" applyBorder="1" applyAlignment="1">
      <alignment vertical="center"/>
    </xf>
    <xf numFmtId="0" fontId="10" fillId="0" borderId="1" xfId="0" applyFont="1" applyBorder="1" applyAlignment="1">
      <alignment vertical="center"/>
    </xf>
    <xf numFmtId="0" fontId="7" fillId="0" borderId="1" xfId="0" applyFont="1" applyBorder="1" applyAlignment="1">
      <alignment horizontal="left" vertical="center"/>
    </xf>
    <xf numFmtId="9" fontId="7" fillId="0" borderId="1" xfId="6" applyFont="1" applyBorder="1" applyAlignment="1">
      <alignment vertical="center"/>
    </xf>
    <xf numFmtId="2" fontId="10"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wrapText="1"/>
    </xf>
    <xf numFmtId="0" fontId="8" fillId="3" borderId="1" xfId="0" applyFont="1" applyFill="1" applyBorder="1" applyAlignment="1">
      <alignment horizontal="left" vertical="center"/>
    </xf>
    <xf numFmtId="2" fontId="10" fillId="0" borderId="1" xfId="0" applyNumberFormat="1" applyFont="1" applyFill="1" applyBorder="1" applyAlignment="1">
      <alignment horizontal="center"/>
    </xf>
    <xf numFmtId="3" fontId="7" fillId="0" borderId="1" xfId="0" applyNumberFormat="1" applyFont="1" applyFill="1" applyBorder="1" applyAlignment="1">
      <alignment horizontal="center"/>
    </xf>
    <xf numFmtId="2" fontId="7" fillId="0" borderId="1" xfId="0" applyNumberFormat="1" applyFont="1" applyFill="1" applyBorder="1" applyAlignment="1">
      <alignment horizontal="right" vertical="center" wrapText="1"/>
    </xf>
    <xf numFmtId="2" fontId="7" fillId="0" borderId="1" xfId="0" applyNumberFormat="1" applyFont="1" applyFill="1" applyBorder="1"/>
    <xf numFmtId="0" fontId="8" fillId="2" borderId="1" xfId="0" applyFont="1" applyFill="1" applyBorder="1" applyAlignment="1">
      <alignment horizontal="left"/>
    </xf>
    <xf numFmtId="168" fontId="10" fillId="0" borderId="1" xfId="0" applyNumberFormat="1" applyFont="1" applyFill="1" applyBorder="1" applyAlignment="1">
      <alignment horizontal="right" vertical="center" wrapText="1"/>
    </xf>
    <xf numFmtId="0" fontId="8" fillId="0" borderId="1" xfId="0" applyFont="1" applyBorder="1" applyAlignment="1">
      <alignment vertical="center"/>
    </xf>
    <xf numFmtId="0" fontId="7" fillId="0" borderId="1" xfId="0" applyFont="1" applyBorder="1" applyAlignment="1">
      <alignment vertical="center"/>
    </xf>
    <xf numFmtId="2" fontId="7" fillId="0" borderId="1" xfId="0" applyNumberFormat="1" applyFont="1" applyFill="1" applyBorder="1" applyAlignment="1">
      <alignment vertical="center" wrapText="1"/>
    </xf>
    <xf numFmtId="3" fontId="17" fillId="0" borderId="1" xfId="0" applyNumberFormat="1" applyFont="1" applyBorder="1" applyAlignment="1">
      <alignment horizontal="left" vertical="center" wrapText="1"/>
    </xf>
    <xf numFmtId="49" fontId="17" fillId="0" borderId="1" xfId="0" applyNumberFormat="1" applyFont="1" applyBorder="1" applyAlignment="1">
      <alignment horizontal="center" vertical="center" wrapText="1"/>
    </xf>
    <xf numFmtId="2" fontId="7" fillId="0" borderId="1" xfId="6" applyNumberFormat="1" applyFont="1" applyBorder="1" applyAlignment="1">
      <alignment vertical="center"/>
    </xf>
    <xf numFmtId="0" fontId="18" fillId="3" borderId="1" xfId="0" applyFont="1" applyFill="1" applyBorder="1" applyAlignment="1">
      <alignment horizontal="left" vertical="center"/>
    </xf>
    <xf numFmtId="2" fontId="19" fillId="0" borderId="1" xfId="0" applyNumberFormat="1" applyFont="1" applyFill="1" applyBorder="1" applyAlignment="1">
      <alignment horizontal="center"/>
    </xf>
    <xf numFmtId="3" fontId="19" fillId="0" borderId="1" xfId="0" applyNumberFormat="1" applyFont="1" applyFill="1" applyBorder="1" applyAlignment="1">
      <alignment horizontal="center"/>
    </xf>
    <xf numFmtId="0" fontId="19" fillId="0" borderId="1" xfId="0" applyFont="1" applyBorder="1" applyAlignment="1">
      <alignment horizontal="center" vertical="center" wrapText="1"/>
    </xf>
    <xf numFmtId="0" fontId="20" fillId="0" borderId="1" xfId="0" applyFont="1" applyBorder="1" applyAlignment="1">
      <alignment vertical="center" wrapText="1"/>
    </xf>
    <xf numFmtId="0" fontId="19" fillId="0" borderId="1" xfId="0" applyFont="1" applyBorder="1" applyAlignment="1">
      <alignment horizontal="center" wrapText="1"/>
    </xf>
    <xf numFmtId="0" fontId="19" fillId="3" borderId="1" xfId="0" applyFont="1" applyFill="1" applyBorder="1" applyAlignment="1">
      <alignment vertical="center" wrapText="1"/>
    </xf>
    <xf numFmtId="0" fontId="18" fillId="0" borderId="1" xfId="0" applyFont="1" applyBorder="1" applyAlignment="1">
      <alignment horizontal="center" vertical="center" wrapText="1"/>
    </xf>
    <xf numFmtId="0" fontId="18" fillId="3" borderId="1" xfId="0" applyFont="1" applyFill="1" applyBorder="1" applyAlignment="1">
      <alignment horizontal="left"/>
    </xf>
    <xf numFmtId="0" fontId="8" fillId="0" borderId="1" xfId="0" applyFont="1" applyBorder="1" applyAlignment="1">
      <alignment horizontal="left" vertical="center" wrapText="1"/>
    </xf>
    <xf numFmtId="0" fontId="12" fillId="0" borderId="1" xfId="0" applyFont="1" applyBorder="1" applyAlignment="1">
      <alignment horizontal="center"/>
    </xf>
    <xf numFmtId="0" fontId="8" fillId="2" borderId="0" xfId="0" applyFont="1" applyFill="1" applyAlignment="1">
      <alignment horizontal="center" wrapText="1"/>
    </xf>
    <xf numFmtId="0" fontId="10" fillId="0" borderId="1" xfId="0" applyFont="1" applyBorder="1" applyAlignment="1">
      <alignment horizontal="center"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4" fontId="19" fillId="0" borderId="1" xfId="0" applyNumberFormat="1" applyFont="1" applyFill="1" applyBorder="1" applyAlignment="1">
      <alignment horizontal="center"/>
    </xf>
    <xf numFmtId="0" fontId="20" fillId="0" borderId="1" xfId="0" applyFont="1" applyBorder="1" applyAlignment="1">
      <alignment horizontal="center" wrapText="1"/>
    </xf>
    <xf numFmtId="2" fontId="8" fillId="0" borderId="1" xfId="0" applyNumberFormat="1" applyFont="1" applyBorder="1" applyAlignment="1">
      <alignment horizontal="center" wrapText="1"/>
    </xf>
    <xf numFmtId="10" fontId="10" fillId="0" borderId="1" xfId="6" applyNumberFormat="1" applyFont="1" applyFill="1" applyBorder="1" applyAlignment="1">
      <alignment horizontal="center" wrapText="1"/>
    </xf>
    <xf numFmtId="165" fontId="8" fillId="0" borderId="1" xfId="5" applyNumberFormat="1" applyFont="1" applyFill="1" applyBorder="1" applyAlignment="1">
      <alignment horizontal="center" wrapText="1"/>
    </xf>
    <xf numFmtId="2" fontId="10" fillId="0" borderId="1" xfId="5" applyNumberFormat="1" applyFont="1" applyFill="1" applyBorder="1" applyAlignment="1">
      <alignment horizontal="center" wrapText="1"/>
    </xf>
    <xf numFmtId="165" fontId="10" fillId="0" borderId="1" xfId="5" applyNumberFormat="1" applyFont="1" applyFill="1" applyBorder="1" applyAlignment="1">
      <alignment horizontal="center" wrapText="1"/>
    </xf>
    <xf numFmtId="43" fontId="8" fillId="0" borderId="1" xfId="0" applyNumberFormat="1" applyFont="1" applyBorder="1" applyAlignment="1">
      <alignment horizontal="center" wrapText="1"/>
    </xf>
    <xf numFmtId="167"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8" fillId="0" borderId="1" xfId="5" applyNumberFormat="1" applyFont="1" applyFill="1" applyBorder="1" applyAlignment="1">
      <alignment horizontal="center" wrapText="1"/>
    </xf>
    <xf numFmtId="167" fontId="8" fillId="0" borderId="1" xfId="0" applyNumberFormat="1" applyFont="1" applyBorder="1" applyAlignment="1">
      <alignment horizontal="center" wrapText="1"/>
    </xf>
    <xf numFmtId="2" fontId="10" fillId="0" borderId="1" xfId="2" applyNumberFormat="1" applyFont="1" applyBorder="1" applyAlignment="1">
      <alignment horizontal="center" wrapText="1"/>
    </xf>
    <xf numFmtId="0" fontId="1" fillId="0" borderId="1" xfId="0" applyFont="1" applyBorder="1" applyAlignment="1">
      <alignment horizontal="center"/>
    </xf>
    <xf numFmtId="0" fontId="10" fillId="0" borderId="1" xfId="0" applyFont="1" applyBorder="1" applyAlignment="1">
      <alignment wrapText="1"/>
    </xf>
    <xf numFmtId="2" fontId="19" fillId="0" borderId="1" xfId="0" applyNumberFormat="1" applyFont="1" applyFill="1" applyBorder="1" applyAlignment="1">
      <alignment vertical="center"/>
    </xf>
    <xf numFmtId="3" fontId="19" fillId="0" borderId="1" xfId="0" applyNumberFormat="1" applyFont="1" applyFill="1" applyBorder="1" applyAlignment="1">
      <alignment vertical="center"/>
    </xf>
    <xf numFmtId="4" fontId="19" fillId="0" borderId="1" xfId="0" applyNumberFormat="1" applyFont="1" applyFill="1" applyBorder="1" applyAlignment="1">
      <alignment vertical="center"/>
    </xf>
    <xf numFmtId="0" fontId="7" fillId="0" borderId="0" xfId="0" applyFont="1" applyAlignment="1"/>
    <xf numFmtId="0" fontId="7" fillId="2" borderId="0" xfId="0" applyFont="1" applyFill="1" applyAlignment="1"/>
    <xf numFmtId="0" fontId="11" fillId="0" borderId="0" xfId="0" applyFont="1" applyAlignment="1">
      <alignment horizontal="center" vertical="center"/>
    </xf>
    <xf numFmtId="0" fontId="7" fillId="0" borderId="2" xfId="0" applyFont="1" applyBorder="1" applyAlignment="1">
      <alignment horizontal="center" vertical="center" wrapText="1"/>
    </xf>
    <xf numFmtId="0" fontId="7"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7" fillId="0" borderId="1" xfId="0" applyFont="1" applyBorder="1" applyAlignment="1">
      <alignment wrapText="1"/>
    </xf>
    <xf numFmtId="43" fontId="7" fillId="0" borderId="1" xfId="5" applyFont="1" applyFill="1" applyBorder="1" applyAlignment="1">
      <alignment vertical="center" wrapText="1"/>
    </xf>
    <xf numFmtId="0" fontId="7" fillId="0" borderId="1" xfId="0" applyFont="1" applyBorder="1" applyAlignment="1" applyProtection="1">
      <alignment vertical="center" wrapText="1"/>
      <protection locked="0"/>
    </xf>
    <xf numFmtId="0" fontId="7" fillId="0" borderId="1" xfId="2" applyFont="1" applyBorder="1" applyAlignment="1">
      <alignment vertical="center" wrapText="1"/>
    </xf>
    <xf numFmtId="165" fontId="1" fillId="0" borderId="1" xfId="5" applyNumberFormat="1" applyFont="1" applyBorder="1" applyAlignment="1">
      <alignment horizontal="center" vertical="center" wrapText="1"/>
    </xf>
    <xf numFmtId="165" fontId="1" fillId="0" borderId="1" xfId="5"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10"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xf>
    <xf numFmtId="0" fontId="5" fillId="2" borderId="1" xfId="0" applyFont="1" applyFill="1" applyBorder="1" applyAlignment="1">
      <alignment horizontal="center"/>
    </xf>
    <xf numFmtId="0" fontId="7" fillId="2" borderId="1" xfId="0" applyFont="1" applyFill="1" applyBorder="1"/>
    <xf numFmtId="0" fontId="7" fillId="2" borderId="1" xfId="0" applyFont="1" applyFill="1" applyBorder="1" applyAlignment="1">
      <alignment vertical="center"/>
    </xf>
    <xf numFmtId="0" fontId="13" fillId="2" borderId="1" xfId="0" applyFont="1" applyFill="1" applyBorder="1" applyAlignment="1">
      <alignment horizontal="center"/>
    </xf>
    <xf numFmtId="0" fontId="17" fillId="0" borderId="1" xfId="0" applyFont="1" applyBorder="1" applyAlignment="1">
      <alignment horizontal="left" vertical="center" wrapText="1"/>
    </xf>
    <xf numFmtId="0" fontId="7" fillId="0" borderId="1" xfId="0" applyFont="1" applyBorder="1" applyAlignment="1">
      <alignment horizontal="center"/>
    </xf>
    <xf numFmtId="1" fontId="10" fillId="0" borderId="1" xfId="0" applyNumberFormat="1" applyFont="1" applyBorder="1" applyAlignment="1">
      <alignment horizontal="center" vertical="center" wrapText="1"/>
    </xf>
    <xf numFmtId="1" fontId="10" fillId="0" borderId="1" xfId="0" applyNumberFormat="1" applyFont="1" applyFill="1" applyBorder="1" applyAlignment="1">
      <alignment horizontal="center" vertical="center"/>
    </xf>
    <xf numFmtId="1" fontId="7"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 fontId="8" fillId="0" borderId="1" xfId="0" applyNumberFormat="1" applyFont="1" applyFill="1" applyBorder="1" applyAlignment="1">
      <alignment horizontal="center" vertical="center"/>
    </xf>
    <xf numFmtId="0" fontId="7" fillId="0" borderId="1" xfId="0" applyFont="1" applyBorder="1" applyAlignment="1"/>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3"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3" fontId="10" fillId="0" borderId="1" xfId="0" applyNumberFormat="1" applyFont="1" applyFill="1" applyBorder="1" applyAlignment="1">
      <alignment horizontal="center" vertical="center" wrapText="1"/>
    </xf>
    <xf numFmtId="0" fontId="10" fillId="0" borderId="0" xfId="0" applyFont="1" applyFill="1" applyAlignment="1">
      <alignment horizontal="center" vertical="center"/>
    </xf>
    <xf numFmtId="0" fontId="22"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lignment vertical="center" wrapText="1"/>
    </xf>
    <xf numFmtId="3" fontId="24"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165" fontId="24" fillId="0" borderId="1" xfId="5" applyNumberFormat="1" applyFont="1" applyBorder="1" applyAlignment="1">
      <alignment horizontal="center" vertical="center" wrapText="1"/>
    </xf>
    <xf numFmtId="165" fontId="24" fillId="0" borderId="1" xfId="5" applyNumberFormat="1" applyFont="1" applyBorder="1" applyAlignment="1">
      <alignment horizontal="center" vertical="center"/>
    </xf>
    <xf numFmtId="0" fontId="1" fillId="0" borderId="1" xfId="0" applyFont="1" applyBorder="1"/>
    <xf numFmtId="1" fontId="10" fillId="0" borderId="1" xfId="0" applyNumberFormat="1" applyFont="1" applyFill="1" applyBorder="1" applyAlignment="1">
      <alignment horizontal="center"/>
    </xf>
    <xf numFmtId="1" fontId="7" fillId="0" borderId="1" xfId="0" applyNumberFormat="1" applyFont="1" applyFill="1" applyBorder="1" applyAlignment="1">
      <alignment horizontal="center"/>
    </xf>
    <xf numFmtId="3" fontId="10" fillId="0" borderId="1" xfId="0" applyNumberFormat="1" applyFont="1" applyFill="1" applyBorder="1" applyAlignment="1">
      <alignment horizontal="center"/>
    </xf>
    <xf numFmtId="0" fontId="24" fillId="0" borderId="1" xfId="0" applyFont="1" applyBorder="1" applyAlignment="1">
      <alignment horizontal="left"/>
    </xf>
    <xf numFmtId="0" fontId="24" fillId="0" borderId="1" xfId="0" applyFont="1" applyBorder="1"/>
    <xf numFmtId="0" fontId="25" fillId="0" borderId="4" xfId="0" applyFont="1" applyFill="1" applyBorder="1" applyAlignment="1">
      <alignment horizontal="left" vertical="center" wrapText="1"/>
    </xf>
    <xf numFmtId="0" fontId="25" fillId="0" borderId="4" xfId="0" applyFont="1" applyFill="1" applyBorder="1" applyAlignment="1">
      <alignment horizontal="left" vertical="center"/>
    </xf>
    <xf numFmtId="0" fontId="25" fillId="0" borderId="1" xfId="0" applyFont="1" applyFill="1" applyBorder="1" applyAlignment="1">
      <alignment horizontal="left" vertical="center" wrapText="1"/>
    </xf>
    <xf numFmtId="0" fontId="25" fillId="0" borderId="1" xfId="0" applyFont="1" applyFill="1" applyBorder="1" applyAlignment="1">
      <alignment horizontal="left" vertical="center"/>
    </xf>
    <xf numFmtId="0" fontId="25" fillId="0" borderId="4" xfId="0" applyFont="1" applyFill="1" applyBorder="1" applyAlignment="1">
      <alignment horizontal="justify" vertical="center"/>
    </xf>
    <xf numFmtId="0" fontId="7" fillId="0" borderId="0" xfId="0" applyFont="1" applyFill="1" applyAlignment="1">
      <alignment horizontal="center" vertical="center"/>
    </xf>
    <xf numFmtId="165" fontId="7" fillId="0" borderId="0" xfId="5" applyNumberFormat="1" applyFont="1" applyFill="1" applyAlignment="1">
      <alignment horizontal="center" vertical="center"/>
    </xf>
    <xf numFmtId="0" fontId="26" fillId="0" borderId="0" xfId="0" applyFont="1" applyFill="1"/>
    <xf numFmtId="0" fontId="7" fillId="0" borderId="0" xfId="0" applyFont="1" applyFill="1" applyAlignment="1">
      <alignment horizontal="center" vertical="center" wrapText="1"/>
    </xf>
    <xf numFmtId="0" fontId="1" fillId="0" borderId="0" xfId="0" applyFont="1" applyFill="1" applyAlignment="1">
      <alignment horizontal="left" wrapText="1"/>
    </xf>
    <xf numFmtId="0" fontId="5" fillId="0" borderId="7" xfId="0" applyFont="1" applyFill="1" applyBorder="1" applyAlignment="1">
      <alignment horizont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7" fillId="0" borderId="0" xfId="0" applyFont="1" applyFill="1" applyAlignment="1">
      <alignment horizontal="center"/>
    </xf>
    <xf numFmtId="0" fontId="13" fillId="0" borderId="1" xfId="0"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6" fillId="0" borderId="1" xfId="0" applyFont="1" applyFill="1" applyBorder="1" applyAlignment="1">
      <alignment horizontal="center" vertical="center"/>
    </xf>
    <xf numFmtId="0" fontId="25" fillId="0" borderId="0" xfId="0" applyFont="1" applyFill="1" applyAlignment="1">
      <alignment horizontal="center" vertical="center"/>
    </xf>
    <xf numFmtId="0" fontId="25" fillId="0" borderId="0" xfId="0" applyFont="1" applyFill="1" applyAlignment="1">
      <alignment horizontal="left"/>
    </xf>
    <xf numFmtId="0" fontId="26" fillId="0" borderId="0" xfId="0" applyFont="1" applyFill="1" applyAlignment="1">
      <alignment horizontal="center" vertical="center"/>
    </xf>
    <xf numFmtId="165" fontId="26" fillId="0" borderId="0" xfId="5" applyNumberFormat="1" applyFont="1" applyFill="1" applyAlignment="1">
      <alignment horizontal="center" vertical="center"/>
    </xf>
    <xf numFmtId="0" fontId="26" fillId="0" borderId="0" xfId="0" applyFont="1" applyFill="1" applyAlignment="1">
      <alignment horizontal="left"/>
    </xf>
    <xf numFmtId="164" fontId="27" fillId="0" borderId="1" xfId="5" applyNumberFormat="1" applyFont="1" applyFill="1" applyBorder="1" applyAlignment="1">
      <alignment horizontal="center" vertical="center" wrapText="1"/>
    </xf>
    <xf numFmtId="165" fontId="27" fillId="0" borderId="1" xfId="5"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43" fontId="27" fillId="0" borderId="1" xfId="5" quotePrefix="1" applyFont="1" applyFill="1" applyBorder="1" applyAlignment="1">
      <alignment horizontal="center" vertical="center" wrapText="1"/>
    </xf>
    <xf numFmtId="165" fontId="27" fillId="0" borderId="1" xfId="5" quotePrefix="1" applyNumberFormat="1" applyFont="1" applyFill="1" applyBorder="1" applyAlignment="1">
      <alignment horizontal="center" vertical="center" wrapText="1"/>
    </xf>
    <xf numFmtId="10" fontId="27" fillId="0" borderId="1" xfId="6" quotePrefix="1" applyNumberFormat="1" applyFont="1" applyFill="1" applyBorder="1" applyAlignment="1">
      <alignment horizontal="center" vertical="center" wrapText="1"/>
    </xf>
    <xf numFmtId="165" fontId="27" fillId="0" borderId="1" xfId="0" applyNumberFormat="1" applyFont="1" applyFill="1" applyBorder="1" applyAlignment="1">
      <alignment horizontal="center" vertical="center" wrapText="1"/>
    </xf>
    <xf numFmtId="0" fontId="26" fillId="0" borderId="5" xfId="0" applyFont="1" applyFill="1" applyBorder="1" applyAlignment="1">
      <alignment horizontal="center" vertical="center"/>
    </xf>
    <xf numFmtId="2" fontId="26" fillId="0" borderId="1" xfId="0" applyNumberFormat="1" applyFont="1" applyFill="1" applyBorder="1" applyAlignment="1">
      <alignment horizontal="center" vertical="center" wrapText="1"/>
    </xf>
    <xf numFmtId="3" fontId="26"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0" fontId="26" fillId="0" borderId="1" xfId="0" applyFont="1" applyFill="1" applyBorder="1" applyAlignment="1">
      <alignment horizontal="justify" vertical="center"/>
    </xf>
    <xf numFmtId="2" fontId="26" fillId="0" borderId="1" xfId="0" applyNumberFormat="1" applyFont="1" applyFill="1" applyBorder="1" applyAlignment="1">
      <alignment horizontal="center" vertical="center"/>
    </xf>
    <xf numFmtId="4" fontId="26" fillId="0" borderId="1" xfId="0" applyNumberFormat="1" applyFont="1" applyFill="1" applyBorder="1" applyAlignment="1">
      <alignment horizontal="center" vertical="center" wrapText="1"/>
    </xf>
    <xf numFmtId="3" fontId="26" fillId="0" borderId="1" xfId="0" applyNumberFormat="1" applyFont="1" applyFill="1" applyBorder="1" applyAlignment="1">
      <alignment horizontal="center" vertical="center"/>
    </xf>
    <xf numFmtId="0" fontId="26" fillId="0" borderId="5" xfId="0" applyFont="1" applyFill="1" applyBorder="1" applyAlignment="1">
      <alignment horizontal="center" vertical="center" wrapText="1"/>
    </xf>
    <xf numFmtId="2" fontId="26" fillId="0" borderId="3" xfId="0" applyNumberFormat="1" applyFont="1" applyFill="1" applyBorder="1" applyAlignment="1">
      <alignment horizontal="center" vertical="center"/>
    </xf>
    <xf numFmtId="0" fontId="26" fillId="0" borderId="5" xfId="0" applyFont="1" applyFill="1" applyBorder="1" applyAlignment="1">
      <alignment vertical="center" wrapText="1"/>
    </xf>
    <xf numFmtId="0" fontId="26" fillId="0" borderId="1" xfId="0" applyFont="1" applyFill="1" applyBorder="1" applyAlignment="1">
      <alignment vertical="center" wrapText="1"/>
    </xf>
    <xf numFmtId="2" fontId="26" fillId="0" borderId="2" xfId="0" applyNumberFormat="1" applyFont="1" applyFill="1" applyBorder="1" applyAlignment="1">
      <alignment horizontal="center" vertical="center" wrapText="1"/>
    </xf>
    <xf numFmtId="3" fontId="26" fillId="0" borderId="2" xfId="0" applyNumberFormat="1" applyFont="1" applyFill="1" applyBorder="1" applyAlignment="1">
      <alignment horizontal="center" vertical="center" wrapText="1"/>
    </xf>
    <xf numFmtId="4" fontId="26" fillId="0" borderId="1" xfId="0" applyNumberFormat="1" applyFont="1" applyFill="1" applyBorder="1" applyAlignment="1">
      <alignment horizontal="center" vertical="center"/>
    </xf>
    <xf numFmtId="0" fontId="25" fillId="0" borderId="4" xfId="0" applyFont="1" applyFill="1" applyBorder="1" applyAlignment="1">
      <alignment horizontal="center" vertical="center"/>
    </xf>
    <xf numFmtId="4" fontId="25" fillId="0" borderId="1" xfId="0" applyNumberFormat="1" applyFont="1" applyFill="1" applyBorder="1" applyAlignment="1">
      <alignment horizontal="center" vertical="center" wrapText="1"/>
    </xf>
    <xf numFmtId="4" fontId="25" fillId="0" borderId="8" xfId="0" applyNumberFormat="1" applyFont="1" applyFill="1" applyBorder="1" applyAlignment="1">
      <alignment horizontal="center" vertical="center" wrapText="1"/>
    </xf>
    <xf numFmtId="2" fontId="25" fillId="0" borderId="1" xfId="0" applyNumberFormat="1" applyFont="1" applyFill="1" applyBorder="1" applyAlignment="1">
      <alignment horizontal="center" vertical="center" wrapText="1"/>
    </xf>
    <xf numFmtId="167" fontId="25" fillId="0" borderId="1" xfId="0" applyNumberFormat="1" applyFont="1" applyFill="1" applyBorder="1" applyAlignment="1">
      <alignment horizontal="center" vertical="center" wrapText="1"/>
    </xf>
    <xf numFmtId="0" fontId="26" fillId="0" borderId="1" xfId="0" applyFont="1" applyFill="1" applyBorder="1" applyAlignment="1">
      <alignment horizontal="justify" vertical="center" wrapText="1"/>
    </xf>
    <xf numFmtId="167" fontId="26" fillId="0" borderId="1" xfId="0" applyNumberFormat="1" applyFont="1" applyFill="1" applyBorder="1" applyAlignment="1">
      <alignment horizontal="center" vertical="center" wrapText="1"/>
    </xf>
    <xf numFmtId="2" fontId="26" fillId="0" borderId="1" xfId="5" applyNumberFormat="1" applyFont="1" applyFill="1" applyBorder="1" applyAlignment="1">
      <alignment horizontal="center" vertical="center" wrapText="1"/>
    </xf>
    <xf numFmtId="4" fontId="25" fillId="0" borderId="1" xfId="5" applyNumberFormat="1" applyFont="1" applyFill="1" applyBorder="1" applyAlignment="1">
      <alignment horizontal="center" vertical="center" wrapText="1"/>
    </xf>
    <xf numFmtId="1" fontId="25" fillId="0" borderId="1" xfId="5" applyNumberFormat="1" applyFont="1" applyFill="1" applyBorder="1" applyAlignment="1">
      <alignment horizontal="center" vertical="center" wrapText="1"/>
    </xf>
    <xf numFmtId="2" fontId="25" fillId="0" borderId="1" xfId="5" applyNumberFormat="1" applyFont="1" applyFill="1" applyBorder="1" applyAlignment="1">
      <alignment horizontal="center" vertical="center" wrapText="1"/>
    </xf>
    <xf numFmtId="4" fontId="25" fillId="0" borderId="3" xfId="0" applyNumberFormat="1" applyFont="1" applyFill="1" applyBorder="1" applyAlignment="1">
      <alignment horizontal="center" vertical="center" wrapText="1"/>
    </xf>
    <xf numFmtId="43" fontId="25" fillId="0" borderId="1" xfId="5" applyFont="1" applyFill="1" applyBorder="1" applyAlignment="1">
      <alignment horizontal="center" vertical="center" wrapText="1"/>
    </xf>
    <xf numFmtId="3" fontId="25" fillId="0" borderId="1" xfId="0" applyNumberFormat="1" applyFont="1" applyFill="1" applyBorder="1" applyAlignment="1">
      <alignment horizontal="center" vertical="center"/>
    </xf>
    <xf numFmtId="2" fontId="26" fillId="0" borderId="1" xfId="2" applyNumberFormat="1" applyFont="1" applyFill="1" applyBorder="1" applyAlignment="1">
      <alignment horizontal="center" vertical="center" wrapText="1"/>
    </xf>
    <xf numFmtId="164" fontId="7" fillId="0" borderId="0" xfId="5" applyNumberFormat="1" applyFont="1" applyFill="1" applyBorder="1" applyAlignment="1">
      <alignment horizontal="center" vertical="center"/>
    </xf>
    <xf numFmtId="3" fontId="25" fillId="0" borderId="8" xfId="7" applyNumberFormat="1" applyFont="1" applyFill="1" applyBorder="1" applyAlignment="1">
      <alignment horizontal="center" vertical="center" wrapText="1"/>
    </xf>
    <xf numFmtId="3" fontId="25" fillId="0" borderId="8" xfId="5" applyNumberFormat="1" applyFont="1" applyFill="1" applyBorder="1" applyAlignment="1">
      <alignment horizontal="center" vertical="center" wrapText="1"/>
    </xf>
    <xf numFmtId="3" fontId="26" fillId="0" borderId="5" xfId="8" applyNumberFormat="1" applyFont="1" applyFill="1" applyBorder="1" applyAlignment="1">
      <alignment horizontal="center" vertical="center" wrapText="1"/>
    </xf>
    <xf numFmtId="3" fontId="25" fillId="0" borderId="8" xfId="8" applyNumberFormat="1" applyFont="1" applyFill="1" applyBorder="1" applyAlignment="1">
      <alignment horizontal="center" vertical="center" wrapText="1"/>
    </xf>
    <xf numFmtId="3" fontId="26" fillId="0" borderId="1" xfId="7" applyNumberFormat="1" applyFont="1" applyFill="1" applyBorder="1" applyAlignment="1">
      <alignment horizontal="center" vertical="center" wrapText="1"/>
    </xf>
    <xf numFmtId="3" fontId="25" fillId="0" borderId="3" xfId="7" applyNumberFormat="1" applyFont="1" applyFill="1" applyBorder="1" applyAlignment="1">
      <alignment horizontal="center" vertical="center" wrapText="1"/>
    </xf>
    <xf numFmtId="3" fontId="25" fillId="0" borderId="3" xfId="5" applyNumberFormat="1" applyFont="1" applyFill="1" applyBorder="1" applyAlignment="1">
      <alignment horizontal="center" vertical="center" wrapText="1"/>
    </xf>
    <xf numFmtId="3" fontId="26" fillId="0" borderId="1" xfId="5" applyNumberFormat="1" applyFont="1" applyFill="1" applyBorder="1" applyAlignment="1">
      <alignment horizontal="center" vertical="center" wrapText="1"/>
    </xf>
    <xf numFmtId="3" fontId="25" fillId="0" borderId="1" xfId="5" applyNumberFormat="1" applyFont="1" applyFill="1" applyBorder="1" applyAlignment="1">
      <alignment horizontal="center" vertical="center" wrapText="1"/>
    </xf>
    <xf numFmtId="3" fontId="26" fillId="0" borderId="1" xfId="7" applyNumberFormat="1" applyFont="1" applyFill="1" applyBorder="1" applyAlignment="1">
      <alignment horizontal="center" vertical="center"/>
    </xf>
    <xf numFmtId="1" fontId="8" fillId="0" borderId="1" xfId="0" applyNumberFormat="1"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0" xfId="0" applyFont="1" applyAlignment="1">
      <alignment horizontal="center" vertical="center" wrapText="1"/>
    </xf>
    <xf numFmtId="49" fontId="8" fillId="0" borderId="2"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1" fillId="0" borderId="0" xfId="0" applyFont="1" applyAlignment="1">
      <alignment horizontal="left"/>
    </xf>
    <xf numFmtId="0" fontId="8"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8" fillId="0" borderId="1" xfId="0" applyFont="1" applyBorder="1" applyAlignment="1">
      <alignment horizontal="center" wrapText="1"/>
    </xf>
    <xf numFmtId="0" fontId="1" fillId="2" borderId="1" xfId="0" applyFont="1" applyFill="1" applyBorder="1" applyAlignment="1">
      <alignment horizontal="center" wrapText="1"/>
    </xf>
    <xf numFmtId="0" fontId="1" fillId="2" borderId="1" xfId="0" applyFont="1" applyFill="1" applyBorder="1" applyAlignment="1">
      <alignment horizontal="center"/>
    </xf>
    <xf numFmtId="3" fontId="26" fillId="0" borderId="2" xfId="7" applyNumberFormat="1" applyFont="1" applyFill="1" applyBorder="1" applyAlignment="1">
      <alignment horizontal="center" vertical="center" wrapText="1"/>
    </xf>
    <xf numFmtId="3" fontId="26" fillId="0" borderId="8" xfId="7" applyNumberFormat="1" applyFont="1" applyFill="1" applyBorder="1" applyAlignment="1">
      <alignment horizontal="center" vertical="center" wrapText="1"/>
    </xf>
    <xf numFmtId="3" fontId="26" fillId="0" borderId="3" xfId="7" applyNumberFormat="1" applyFont="1" applyFill="1" applyBorder="1" applyAlignment="1">
      <alignment horizontal="center" vertical="center" wrapText="1"/>
    </xf>
    <xf numFmtId="4" fontId="26" fillId="0" borderId="2" xfId="0" applyNumberFormat="1" applyFont="1" applyFill="1" applyBorder="1" applyAlignment="1">
      <alignment horizontal="center" vertical="center" wrapText="1"/>
    </xf>
    <xf numFmtId="4" fontId="26" fillId="0" borderId="8" xfId="0" applyNumberFormat="1" applyFont="1" applyFill="1" applyBorder="1" applyAlignment="1">
      <alignment horizontal="center" vertical="center" wrapText="1"/>
    </xf>
    <xf numFmtId="4" fontId="26" fillId="0" borderId="3" xfId="0" applyNumberFormat="1" applyFont="1" applyFill="1" applyBorder="1" applyAlignment="1">
      <alignment horizontal="center" vertical="center" wrapText="1"/>
    </xf>
    <xf numFmtId="0" fontId="26" fillId="0" borderId="2"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3" xfId="0" applyFont="1" applyFill="1" applyBorder="1" applyAlignment="1">
      <alignment horizontal="center" vertical="center"/>
    </xf>
    <xf numFmtId="0" fontId="1" fillId="0" borderId="0" xfId="0" applyFont="1" applyFill="1" applyAlignment="1">
      <alignment horizontal="right" vertical="center"/>
    </xf>
    <xf numFmtId="0" fontId="1" fillId="0" borderId="0" xfId="0" applyFont="1" applyFill="1" applyAlignment="1">
      <alignment horizontal="center" wrapText="1"/>
    </xf>
    <xf numFmtId="0" fontId="1" fillId="0" borderId="0" xfId="0" applyFont="1" applyFill="1" applyAlignment="1">
      <alignment horizontal="center"/>
    </xf>
    <xf numFmtId="0" fontId="5" fillId="0" borderId="0" xfId="0" applyFont="1" applyFill="1" applyBorder="1" applyAlignment="1">
      <alignment horizont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164" fontId="25" fillId="0" borderId="1" xfId="5"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1" fillId="0" borderId="0" xfId="0" applyFont="1" applyFill="1" applyAlignment="1">
      <alignment horizontal="center" vertical="center"/>
    </xf>
    <xf numFmtId="4" fontId="26" fillId="0" borderId="1" xfId="0"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26" fillId="0" borderId="2" xfId="0" applyFont="1" applyFill="1" applyBorder="1" applyAlignment="1">
      <alignment horizontal="justify" vertical="center" wrapText="1"/>
    </xf>
    <xf numFmtId="0" fontId="26" fillId="0" borderId="8" xfId="0" applyFont="1" applyFill="1" applyBorder="1" applyAlignment="1">
      <alignment horizontal="justify" vertical="center" wrapText="1"/>
    </xf>
    <xf numFmtId="0" fontId="26" fillId="0" borderId="3" xfId="0" applyFont="1" applyFill="1" applyBorder="1" applyAlignment="1">
      <alignment horizontal="justify" vertical="center" wrapText="1"/>
    </xf>
    <xf numFmtId="3" fontId="26"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left" vertical="center" wrapText="1"/>
    </xf>
    <xf numFmtId="3" fontId="26" fillId="0" borderId="2" xfId="0" applyNumberFormat="1" applyFont="1" applyFill="1" applyBorder="1" applyAlignment="1">
      <alignment horizontal="justify" vertical="center" wrapText="1"/>
    </xf>
    <xf numFmtId="3" fontId="26" fillId="0" borderId="8" xfId="0" applyNumberFormat="1" applyFont="1" applyFill="1" applyBorder="1" applyAlignment="1">
      <alignment horizontal="justify" vertical="center" wrapText="1"/>
    </xf>
    <xf numFmtId="3" fontId="26" fillId="0" borderId="3" xfId="0" applyNumberFormat="1" applyFont="1" applyFill="1" applyBorder="1" applyAlignment="1">
      <alignment horizontal="justify" vertical="center" wrapText="1"/>
    </xf>
    <xf numFmtId="3" fontId="26" fillId="0" borderId="2" xfId="5" applyNumberFormat="1" applyFont="1" applyFill="1" applyBorder="1" applyAlignment="1">
      <alignment horizontal="center" vertical="center" wrapText="1"/>
    </xf>
    <xf numFmtId="3" fontId="26" fillId="0" borderId="8" xfId="5" applyNumberFormat="1" applyFont="1" applyFill="1" applyBorder="1" applyAlignment="1">
      <alignment horizontal="center" vertical="center" wrapText="1"/>
    </xf>
    <xf numFmtId="3" fontId="26" fillId="0" borderId="3" xfId="5" applyNumberFormat="1" applyFont="1" applyFill="1" applyBorder="1" applyAlignment="1">
      <alignment horizontal="center" vertical="center" wrapText="1"/>
    </xf>
    <xf numFmtId="3" fontId="25" fillId="0" borderId="4" xfId="0" applyNumberFormat="1" applyFont="1" applyFill="1" applyBorder="1" applyAlignment="1">
      <alignment horizontal="center" vertical="center" wrapText="1"/>
    </xf>
    <xf numFmtId="3" fontId="25" fillId="0" borderId="5" xfId="0" applyNumberFormat="1" applyFont="1" applyFill="1" applyBorder="1" applyAlignment="1">
      <alignment horizontal="center" vertical="center" wrapText="1"/>
    </xf>
    <xf numFmtId="2" fontId="26" fillId="0" borderId="1" xfId="0"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167" fontId="26" fillId="0" borderId="1" xfId="0" applyNumberFormat="1" applyFont="1" applyFill="1" applyBorder="1" applyAlignment="1">
      <alignment horizontal="center" vertical="center" wrapText="1"/>
    </xf>
    <xf numFmtId="2" fontId="26" fillId="0" borderId="2" xfId="0" applyNumberFormat="1" applyFont="1" applyFill="1" applyBorder="1" applyAlignment="1">
      <alignment horizontal="center" vertical="center" wrapText="1"/>
    </xf>
    <xf numFmtId="2" fontId="26" fillId="0" borderId="3" xfId="0" applyNumberFormat="1" applyFont="1" applyFill="1" applyBorder="1" applyAlignment="1">
      <alignment horizontal="center" vertical="center" wrapText="1"/>
    </xf>
    <xf numFmtId="3" fontId="26" fillId="0" borderId="2" xfId="0" applyNumberFormat="1" applyFont="1" applyFill="1" applyBorder="1" applyAlignment="1">
      <alignment horizontal="center" vertical="center" wrapText="1"/>
    </xf>
    <xf numFmtId="3" fontId="26" fillId="0" borderId="3" xfId="0" applyNumberFormat="1" applyFont="1" applyFill="1" applyBorder="1" applyAlignment="1">
      <alignment horizontal="center"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2" fontId="26" fillId="0" borderId="1" xfId="5" applyNumberFormat="1" applyFont="1" applyFill="1" applyBorder="1" applyAlignment="1">
      <alignment horizontal="center" vertical="center" wrapText="1"/>
    </xf>
    <xf numFmtId="3" fontId="26" fillId="0" borderId="2" xfId="8" applyNumberFormat="1" applyFont="1" applyFill="1" applyBorder="1" applyAlignment="1">
      <alignment horizontal="center" vertical="center" wrapText="1"/>
    </xf>
    <xf numFmtId="3" fontId="26" fillId="0" borderId="8" xfId="8" applyNumberFormat="1" applyFont="1" applyFill="1" applyBorder="1" applyAlignment="1">
      <alignment horizontal="center" vertical="center" wrapText="1"/>
    </xf>
    <xf numFmtId="3" fontId="26" fillId="0" borderId="3" xfId="8" applyNumberFormat="1" applyFont="1" applyFill="1" applyBorder="1" applyAlignment="1">
      <alignment horizontal="center" vertical="center" wrapText="1"/>
    </xf>
    <xf numFmtId="4" fontId="26" fillId="0" borderId="1" xfId="5" applyNumberFormat="1" applyFont="1" applyFill="1" applyBorder="1" applyAlignment="1">
      <alignment horizontal="center" vertical="center" wrapText="1"/>
    </xf>
    <xf numFmtId="38" fontId="26" fillId="0" borderId="1" xfId="0" applyNumberFormat="1" applyFont="1" applyFill="1" applyBorder="1" applyAlignment="1">
      <alignment horizontal="center" vertical="center" wrapText="1"/>
    </xf>
    <xf numFmtId="1" fontId="26" fillId="0" borderId="1" xfId="5" applyNumberFormat="1" applyFont="1" applyFill="1" applyBorder="1" applyAlignment="1">
      <alignment horizontal="center" vertical="center" wrapText="1"/>
    </xf>
    <xf numFmtId="43" fontId="26" fillId="0" borderId="1" xfId="5" applyFont="1" applyFill="1" applyBorder="1" applyAlignment="1">
      <alignment horizontal="center" vertical="center" wrapText="1"/>
    </xf>
    <xf numFmtId="3" fontId="26" fillId="0" borderId="8" xfId="0" applyNumberFormat="1" applyFont="1" applyFill="1" applyBorder="1" applyAlignment="1">
      <alignment horizontal="center" vertical="center" wrapText="1"/>
    </xf>
    <xf numFmtId="43" fontId="26" fillId="0" borderId="2" xfId="7" applyFont="1" applyFill="1" applyBorder="1" applyAlignment="1">
      <alignment horizontal="center" vertical="center" wrapText="1"/>
    </xf>
    <xf numFmtId="165" fontId="26" fillId="0" borderId="8" xfId="7" applyNumberFormat="1" applyFont="1" applyFill="1" applyBorder="1" applyAlignment="1">
      <alignment horizontal="center" vertical="center" wrapText="1"/>
    </xf>
    <xf numFmtId="165" fontId="26" fillId="0" borderId="3" xfId="7" applyNumberFormat="1" applyFont="1" applyFill="1" applyBorder="1" applyAlignment="1">
      <alignment horizontal="center" vertical="center" wrapText="1"/>
    </xf>
    <xf numFmtId="3" fontId="26" fillId="0" borderId="2" xfId="0" applyNumberFormat="1" applyFont="1" applyFill="1" applyBorder="1" applyAlignment="1">
      <alignment horizontal="center" vertical="center"/>
    </xf>
    <xf numFmtId="3" fontId="26" fillId="0" borderId="8" xfId="0" applyNumberFormat="1" applyFont="1" applyFill="1" applyBorder="1" applyAlignment="1">
      <alignment horizontal="center" vertical="center"/>
    </xf>
    <xf numFmtId="3" fontId="26" fillId="0" borderId="3" xfId="0" applyNumberFormat="1" applyFont="1" applyFill="1" applyBorder="1" applyAlignment="1">
      <alignment horizontal="center" vertical="center"/>
    </xf>
    <xf numFmtId="165" fontId="26" fillId="0" borderId="1" xfId="5" applyNumberFormat="1" applyFont="1" applyFill="1" applyBorder="1" applyAlignment="1">
      <alignment horizontal="center" vertical="center" wrapText="1" shrinkToFit="1"/>
    </xf>
    <xf numFmtId="3" fontId="26" fillId="0" borderId="2" xfId="7" applyNumberFormat="1" applyFont="1" applyFill="1" applyBorder="1" applyAlignment="1">
      <alignment horizontal="center" vertical="center"/>
    </xf>
    <xf numFmtId="3" fontId="26" fillId="0" borderId="8" xfId="7" applyNumberFormat="1" applyFont="1" applyFill="1" applyBorder="1" applyAlignment="1">
      <alignment horizontal="center" vertical="center"/>
    </xf>
    <xf numFmtId="3" fontId="26" fillId="0" borderId="3" xfId="7" applyNumberFormat="1" applyFont="1" applyFill="1" applyBorder="1" applyAlignment="1">
      <alignment horizontal="center" vertical="center"/>
    </xf>
    <xf numFmtId="167" fontId="26" fillId="0" borderId="2" xfId="0" applyNumberFormat="1" applyFont="1" applyFill="1" applyBorder="1" applyAlignment="1">
      <alignment horizontal="center" vertical="center" wrapText="1"/>
    </xf>
    <xf numFmtId="167" fontId="26" fillId="0" borderId="3" xfId="0" applyNumberFormat="1" applyFont="1" applyFill="1" applyBorder="1" applyAlignment="1">
      <alignment horizontal="center" vertical="center" wrapText="1"/>
    </xf>
    <xf numFmtId="0" fontId="7" fillId="0" borderId="0" xfId="0" applyFont="1" applyAlignment="1">
      <alignment horizontal="left"/>
    </xf>
    <xf numFmtId="0" fontId="9" fillId="2" borderId="0" xfId="0" applyFont="1" applyFill="1" applyAlignment="1">
      <alignment horizontal="center" vertical="center" wrapText="1"/>
    </xf>
    <xf numFmtId="0" fontId="1" fillId="0" borderId="0" xfId="0" applyFont="1" applyAlignment="1">
      <alignment horizontal="center" vertical="center"/>
    </xf>
    <xf numFmtId="0" fontId="7" fillId="0" borderId="0" xfId="0" applyFont="1" applyAlignment="1">
      <alignment horizontal="left" wrapText="1"/>
    </xf>
    <xf numFmtId="0" fontId="1" fillId="0" borderId="0" xfId="0" applyFont="1" applyAlignment="1">
      <alignment horizontal="right"/>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8" fillId="0" borderId="0" xfId="0" applyFont="1" applyAlignment="1">
      <alignment horizontal="right" vertical="center"/>
    </xf>
    <xf numFmtId="0" fontId="8" fillId="0" borderId="0" xfId="0" applyFont="1" applyAlignment="1">
      <alignment horizontal="center" wrapText="1"/>
    </xf>
    <xf numFmtId="0" fontId="8" fillId="0" borderId="0" xfId="0" applyFont="1" applyAlignment="1">
      <alignment horizontal="center"/>
    </xf>
    <xf numFmtId="0" fontId="8" fillId="0" borderId="6" xfId="0" applyFont="1" applyBorder="1" applyAlignment="1">
      <alignment horizontal="center" vertical="center" wrapText="1"/>
    </xf>
  </cellXfs>
  <cellStyles count="9">
    <cellStyle name="Comma" xfId="5" builtinId="3"/>
    <cellStyle name="Comma 2 2" xfId="7"/>
    <cellStyle name="Comma 3" xfId="8"/>
    <cellStyle name="Normal" xfId="0" builtinId="0"/>
    <cellStyle name="Normal 2" xfId="1"/>
    <cellStyle name="Normal 2 2" xfId="2"/>
    <cellStyle name="Normal 3" xfId="3"/>
    <cellStyle name="Normal 4" xfId="4"/>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4"/>
  <sheetViews>
    <sheetView zoomScaleNormal="100" workbookViewId="0">
      <selection activeCell="E4" sqref="E4:F4"/>
    </sheetView>
  </sheetViews>
  <sheetFormatPr defaultColWidth="8" defaultRowHeight="15.75" x14ac:dyDescent="0.25"/>
  <cols>
    <col min="1" max="1" width="5.625" style="79" customWidth="1"/>
    <col min="2" max="2" width="21.125" style="60" customWidth="1"/>
    <col min="3" max="6" width="13.875" style="61" customWidth="1"/>
    <col min="7" max="7" width="12.625" style="62" customWidth="1"/>
    <col min="8" max="9" width="10.25" style="61" customWidth="1"/>
    <col min="10" max="10" width="12.625" style="64" customWidth="1"/>
    <col min="11" max="16384" width="8" style="61"/>
  </cols>
  <sheetData>
    <row r="1" spans="1:10" ht="31.5" customHeight="1" x14ac:dyDescent="0.25">
      <c r="A1" s="301"/>
      <c r="B1" s="301"/>
      <c r="C1" s="301"/>
      <c r="D1" s="301"/>
      <c r="J1" s="63" t="s">
        <v>297</v>
      </c>
    </row>
    <row r="2" spans="1:10" ht="34.9" customHeight="1" x14ac:dyDescent="0.25">
      <c r="A2" s="304" t="s">
        <v>725</v>
      </c>
      <c r="B2" s="301"/>
      <c r="C2" s="301"/>
      <c r="D2" s="301"/>
      <c r="E2" s="301"/>
      <c r="F2" s="301"/>
      <c r="G2" s="301"/>
      <c r="H2" s="301"/>
      <c r="I2" s="301"/>
      <c r="J2" s="301"/>
    </row>
    <row r="3" spans="1:10" ht="3.75" customHeight="1" x14ac:dyDescent="0.25"/>
    <row r="4" spans="1:10" s="65" customFormat="1" ht="32.25" customHeight="1" x14ac:dyDescent="0.25">
      <c r="A4" s="305" t="s">
        <v>2</v>
      </c>
      <c r="B4" s="302" t="s">
        <v>3</v>
      </c>
      <c r="C4" s="308" t="s">
        <v>263</v>
      </c>
      <c r="D4" s="309"/>
      <c r="E4" s="308" t="s">
        <v>264</v>
      </c>
      <c r="F4" s="309"/>
      <c r="G4" s="310" t="s">
        <v>265</v>
      </c>
      <c r="H4" s="310" t="s">
        <v>374</v>
      </c>
      <c r="I4" s="302" t="s">
        <v>375</v>
      </c>
      <c r="J4" s="302" t="s">
        <v>365</v>
      </c>
    </row>
    <row r="5" spans="1:10" s="65" customFormat="1" ht="36.75" customHeight="1" x14ac:dyDescent="0.25">
      <c r="A5" s="306"/>
      <c r="B5" s="307"/>
      <c r="C5" s="22" t="s">
        <v>233</v>
      </c>
      <c r="D5" s="22" t="s">
        <v>363</v>
      </c>
      <c r="E5" s="22" t="s">
        <v>230</v>
      </c>
      <c r="F5" s="22" t="s">
        <v>362</v>
      </c>
      <c r="G5" s="311"/>
      <c r="H5" s="310"/>
      <c r="I5" s="303"/>
      <c r="J5" s="303"/>
    </row>
    <row r="6" spans="1:10" s="65" customFormat="1" ht="18.95" customHeight="1" x14ac:dyDescent="0.25">
      <c r="A6" s="80"/>
      <c r="B6" s="43">
        <v>1</v>
      </c>
      <c r="C6" s="43">
        <v>2</v>
      </c>
      <c r="D6" s="43">
        <v>3</v>
      </c>
      <c r="E6" s="43">
        <v>4</v>
      </c>
      <c r="F6" s="43">
        <v>5</v>
      </c>
      <c r="G6" s="66">
        <v>6</v>
      </c>
      <c r="H6" s="67">
        <v>7</v>
      </c>
      <c r="I6" s="67">
        <v>8</v>
      </c>
      <c r="J6" s="66">
        <v>9</v>
      </c>
    </row>
    <row r="7" spans="1:10" s="65" customFormat="1" ht="18.95" customHeight="1" x14ac:dyDescent="0.25">
      <c r="A7" s="83" t="s">
        <v>10</v>
      </c>
      <c r="B7" s="105" t="s">
        <v>377</v>
      </c>
      <c r="C7" s="95"/>
      <c r="D7" s="95"/>
      <c r="E7" s="95"/>
      <c r="F7" s="95"/>
      <c r="G7" s="96"/>
      <c r="H7" s="106"/>
      <c r="I7" s="106"/>
      <c r="J7" s="96"/>
    </row>
    <row r="8" spans="1:10" s="65" customFormat="1" ht="18.95" customHeight="1" x14ac:dyDescent="0.25">
      <c r="A8" s="107" t="s">
        <v>0</v>
      </c>
      <c r="B8" s="16" t="s">
        <v>378</v>
      </c>
      <c r="C8" s="108"/>
      <c r="D8" s="109"/>
      <c r="E8" s="109"/>
      <c r="F8" s="110"/>
      <c r="G8" s="108"/>
      <c r="H8" s="67"/>
      <c r="I8" s="67"/>
      <c r="J8" s="66"/>
    </row>
    <row r="9" spans="1:10" s="65" customFormat="1" ht="18.95" customHeight="1" x14ac:dyDescent="0.25">
      <c r="A9" s="96">
        <v>1</v>
      </c>
      <c r="B9" s="111" t="s">
        <v>266</v>
      </c>
      <c r="C9" s="111"/>
      <c r="D9" s="112"/>
      <c r="E9" s="113"/>
      <c r="F9" s="114"/>
      <c r="G9" s="115"/>
      <c r="H9" s="67"/>
      <c r="I9" s="67"/>
      <c r="J9" s="66"/>
    </row>
    <row r="10" spans="1:10" s="65" customFormat="1" ht="18.95" customHeight="1" x14ac:dyDescent="0.25">
      <c r="A10" s="19" t="s">
        <v>333</v>
      </c>
      <c r="B10" s="91" t="s">
        <v>379</v>
      </c>
      <c r="C10" s="116">
        <v>179.35484</v>
      </c>
      <c r="D10" s="117">
        <f>C10/50*100</f>
        <v>358.70967999999999</v>
      </c>
      <c r="E10" s="118">
        <v>3125</v>
      </c>
      <c r="F10" s="117">
        <f>E10/5000*100</f>
        <v>62.5</v>
      </c>
      <c r="G10" s="115" t="s">
        <v>364</v>
      </c>
      <c r="H10" s="67"/>
      <c r="I10" s="67"/>
      <c r="J10" s="115" t="s">
        <v>364</v>
      </c>
    </row>
    <row r="11" spans="1:10" s="65" customFormat="1" ht="18.95" customHeight="1" x14ac:dyDescent="0.25">
      <c r="A11" s="19" t="s">
        <v>334</v>
      </c>
      <c r="B11" s="119" t="s">
        <v>380</v>
      </c>
      <c r="C11" s="116">
        <v>74.965389999999999</v>
      </c>
      <c r="D11" s="117">
        <f t="shared" ref="D11:D18" si="0">C11/50*100</f>
        <v>149.93078</v>
      </c>
      <c r="E11" s="118">
        <v>2575</v>
      </c>
      <c r="F11" s="117">
        <f t="shared" ref="F11:F18" si="1">E11/5000*100</f>
        <v>51.5</v>
      </c>
      <c r="G11" s="115" t="s">
        <v>364</v>
      </c>
      <c r="H11" s="67"/>
      <c r="I11" s="67"/>
      <c r="J11" s="115" t="s">
        <v>364</v>
      </c>
    </row>
    <row r="12" spans="1:10" s="65" customFormat="1" ht="18.95" customHeight="1" x14ac:dyDescent="0.25">
      <c r="A12" s="19" t="s">
        <v>335</v>
      </c>
      <c r="B12" s="91" t="s">
        <v>381</v>
      </c>
      <c r="C12" s="116">
        <v>145.45328000000001</v>
      </c>
      <c r="D12" s="117">
        <f t="shared" si="0"/>
        <v>290.90656000000001</v>
      </c>
      <c r="E12" s="118">
        <v>3894</v>
      </c>
      <c r="F12" s="117">
        <f t="shared" si="1"/>
        <v>77.88000000000001</v>
      </c>
      <c r="G12" s="115" t="s">
        <v>364</v>
      </c>
      <c r="H12" s="67"/>
      <c r="I12" s="67"/>
      <c r="J12" s="115" t="s">
        <v>364</v>
      </c>
    </row>
    <row r="13" spans="1:10" s="65" customFormat="1" ht="18.95" customHeight="1" x14ac:dyDescent="0.25">
      <c r="A13" s="19" t="s">
        <v>336</v>
      </c>
      <c r="B13" s="91" t="s">
        <v>382</v>
      </c>
      <c r="C13" s="116">
        <v>131.70187999999999</v>
      </c>
      <c r="D13" s="117">
        <f t="shared" si="0"/>
        <v>263.40375999999998</v>
      </c>
      <c r="E13" s="118">
        <v>5992</v>
      </c>
      <c r="F13" s="117">
        <f t="shared" si="1"/>
        <v>119.83999999999999</v>
      </c>
      <c r="G13" s="115" t="s">
        <v>364</v>
      </c>
      <c r="H13" s="67"/>
      <c r="I13" s="67"/>
      <c r="J13" s="115" t="s">
        <v>364</v>
      </c>
    </row>
    <row r="14" spans="1:10" s="65" customFormat="1" ht="18.95" customHeight="1" x14ac:dyDescent="0.25">
      <c r="A14" s="19" t="s">
        <v>337</v>
      </c>
      <c r="B14" s="91" t="s">
        <v>383</v>
      </c>
      <c r="C14" s="116">
        <v>52.628450000000001</v>
      </c>
      <c r="D14" s="117">
        <f t="shared" si="0"/>
        <v>105.2569</v>
      </c>
      <c r="E14" s="118">
        <v>3988</v>
      </c>
      <c r="F14" s="117">
        <f t="shared" si="1"/>
        <v>79.759999999999991</v>
      </c>
      <c r="G14" s="115" t="s">
        <v>364</v>
      </c>
      <c r="H14" s="67"/>
      <c r="I14" s="67"/>
      <c r="J14" s="115" t="s">
        <v>364</v>
      </c>
    </row>
    <row r="15" spans="1:10" s="65" customFormat="1" ht="18.95" customHeight="1" x14ac:dyDescent="0.25">
      <c r="A15" s="19" t="s">
        <v>338</v>
      </c>
      <c r="B15" s="91" t="s">
        <v>384</v>
      </c>
      <c r="C15" s="116">
        <v>58.759899999999995</v>
      </c>
      <c r="D15" s="117">
        <f t="shared" si="0"/>
        <v>117.5198</v>
      </c>
      <c r="E15" s="118">
        <v>4390</v>
      </c>
      <c r="F15" s="117">
        <f t="shared" si="1"/>
        <v>87.8</v>
      </c>
      <c r="G15" s="115" t="s">
        <v>364</v>
      </c>
      <c r="H15" s="67"/>
      <c r="I15" s="67"/>
      <c r="J15" s="115" t="s">
        <v>364</v>
      </c>
    </row>
    <row r="16" spans="1:10" s="65" customFormat="1" ht="18.95" customHeight="1" x14ac:dyDescent="0.25">
      <c r="A16" s="19" t="s">
        <v>339</v>
      </c>
      <c r="B16" s="91" t="s">
        <v>385</v>
      </c>
      <c r="C16" s="116">
        <v>68.769099999999995</v>
      </c>
      <c r="D16" s="117">
        <f t="shared" si="0"/>
        <v>137.53819999999999</v>
      </c>
      <c r="E16" s="118">
        <v>6237</v>
      </c>
      <c r="F16" s="117">
        <f t="shared" si="1"/>
        <v>124.74000000000001</v>
      </c>
      <c r="G16" s="115" t="s">
        <v>364</v>
      </c>
      <c r="H16" s="67"/>
      <c r="I16" s="67"/>
      <c r="J16" s="115" t="s">
        <v>364</v>
      </c>
    </row>
    <row r="17" spans="1:10" s="65" customFormat="1" ht="18.95" customHeight="1" x14ac:dyDescent="0.25">
      <c r="A17" s="19" t="s">
        <v>340</v>
      </c>
      <c r="B17" s="91" t="s">
        <v>386</v>
      </c>
      <c r="C17" s="116">
        <v>90.90849</v>
      </c>
      <c r="D17" s="117">
        <f t="shared" si="0"/>
        <v>181.81698</v>
      </c>
      <c r="E17" s="118">
        <v>8417</v>
      </c>
      <c r="F17" s="117">
        <f t="shared" si="1"/>
        <v>168.34</v>
      </c>
      <c r="G17" s="115" t="s">
        <v>364</v>
      </c>
      <c r="H17" s="67"/>
      <c r="I17" s="67"/>
      <c r="J17" s="115" t="s">
        <v>364</v>
      </c>
    </row>
    <row r="18" spans="1:10" s="65" customFormat="1" ht="18.95" customHeight="1" x14ac:dyDescent="0.25">
      <c r="A18" s="19" t="s">
        <v>341</v>
      </c>
      <c r="B18" s="91" t="s">
        <v>387</v>
      </c>
      <c r="C18" s="116">
        <v>41.671989999999994</v>
      </c>
      <c r="D18" s="117">
        <f t="shared" si="0"/>
        <v>83.343979999999988</v>
      </c>
      <c r="E18" s="118">
        <v>7315</v>
      </c>
      <c r="F18" s="117">
        <f t="shared" si="1"/>
        <v>146.30000000000001</v>
      </c>
      <c r="G18" s="115" t="s">
        <v>364</v>
      </c>
      <c r="H18" s="67"/>
      <c r="I18" s="67"/>
      <c r="J18" s="115" t="s">
        <v>364</v>
      </c>
    </row>
    <row r="19" spans="1:10" s="65" customFormat="1" ht="18.95" customHeight="1" x14ac:dyDescent="0.25">
      <c r="A19" s="96">
        <v>2</v>
      </c>
      <c r="B19" s="111" t="s">
        <v>267</v>
      </c>
      <c r="C19" s="111"/>
      <c r="D19" s="120"/>
      <c r="E19" s="118"/>
      <c r="F19" s="121"/>
      <c r="G19" s="115"/>
      <c r="H19" s="67"/>
      <c r="I19" s="67"/>
      <c r="J19" s="115" t="s">
        <v>364</v>
      </c>
    </row>
    <row r="20" spans="1:10" s="65" customFormat="1" ht="18.95" customHeight="1" x14ac:dyDescent="0.25">
      <c r="A20" s="19" t="s">
        <v>350</v>
      </c>
      <c r="B20" s="91" t="s">
        <v>388</v>
      </c>
      <c r="C20" s="116">
        <v>73.334199999999996</v>
      </c>
      <c r="D20" s="117">
        <f>C20/14*100</f>
        <v>523.81571428571419</v>
      </c>
      <c r="E20" s="118">
        <v>6699</v>
      </c>
      <c r="F20" s="117">
        <f>E20/8000*100</f>
        <v>83.737499999999997</v>
      </c>
      <c r="G20" s="115" t="s">
        <v>364</v>
      </c>
      <c r="H20" s="67"/>
      <c r="I20" s="67"/>
      <c r="J20" s="115" t="s">
        <v>364</v>
      </c>
    </row>
    <row r="21" spans="1:10" s="65" customFormat="1" ht="18.95" customHeight="1" x14ac:dyDescent="0.25">
      <c r="A21" s="107" t="s">
        <v>1</v>
      </c>
      <c r="B21" s="111" t="s">
        <v>389</v>
      </c>
      <c r="C21" s="122"/>
      <c r="D21" s="123"/>
      <c r="E21" s="124"/>
      <c r="F21" s="125"/>
      <c r="G21" s="22"/>
      <c r="H21" s="67"/>
      <c r="I21" s="67"/>
      <c r="J21" s="115"/>
    </row>
    <row r="22" spans="1:10" s="65" customFormat="1" ht="18.95" customHeight="1" x14ac:dyDescent="0.25">
      <c r="A22" s="96">
        <v>1</v>
      </c>
      <c r="B22" s="111" t="s">
        <v>266</v>
      </c>
      <c r="C22" s="111"/>
      <c r="D22" s="120"/>
      <c r="E22" s="118"/>
      <c r="F22" s="121"/>
      <c r="G22" s="115"/>
      <c r="H22" s="67"/>
      <c r="I22" s="67"/>
      <c r="J22" s="115"/>
    </row>
    <row r="23" spans="1:10" s="65" customFormat="1" ht="18.95" customHeight="1" x14ac:dyDescent="0.25">
      <c r="A23" s="19" t="s">
        <v>333</v>
      </c>
      <c r="B23" s="119" t="s">
        <v>390</v>
      </c>
      <c r="C23" s="116">
        <v>104.64193999999999</v>
      </c>
      <c r="D23" s="117">
        <f>C23/50*100</f>
        <v>209.28388000000001</v>
      </c>
      <c r="E23" s="118">
        <v>3351</v>
      </c>
      <c r="F23" s="117">
        <f>E23/5000*100</f>
        <v>67.02</v>
      </c>
      <c r="G23" s="115" t="s">
        <v>364</v>
      </c>
      <c r="H23" s="67"/>
      <c r="I23" s="67"/>
      <c r="J23" s="115" t="s">
        <v>364</v>
      </c>
    </row>
    <row r="24" spans="1:10" s="65" customFormat="1" ht="18.95" customHeight="1" x14ac:dyDescent="0.25">
      <c r="A24" s="19" t="s">
        <v>334</v>
      </c>
      <c r="B24" s="91" t="s">
        <v>391</v>
      </c>
      <c r="C24" s="116">
        <v>28.64592</v>
      </c>
      <c r="D24" s="117">
        <f t="shared" ref="D24:D87" si="2">C24/50*100</f>
        <v>57.291840000000008</v>
      </c>
      <c r="E24" s="118">
        <v>2114</v>
      </c>
      <c r="F24" s="117">
        <f t="shared" ref="F24:F33" si="3">E24/5000*100</f>
        <v>42.28</v>
      </c>
      <c r="G24" s="115" t="s">
        <v>364</v>
      </c>
      <c r="H24" s="67"/>
      <c r="I24" s="67"/>
      <c r="J24" s="115" t="s">
        <v>364</v>
      </c>
    </row>
    <row r="25" spans="1:10" s="65" customFormat="1" ht="18.95" customHeight="1" x14ac:dyDescent="0.25">
      <c r="A25" s="19" t="s">
        <v>335</v>
      </c>
      <c r="B25" s="91" t="s">
        <v>392</v>
      </c>
      <c r="C25" s="116">
        <v>51.177870000000006</v>
      </c>
      <c r="D25" s="117">
        <f t="shared" si="2"/>
        <v>102.35574000000001</v>
      </c>
      <c r="E25" s="118">
        <v>5090</v>
      </c>
      <c r="F25" s="117">
        <f t="shared" si="3"/>
        <v>101.8</v>
      </c>
      <c r="G25" s="115" t="s">
        <v>364</v>
      </c>
      <c r="H25" s="67"/>
      <c r="I25" s="67"/>
      <c r="J25" s="115" t="s">
        <v>364</v>
      </c>
    </row>
    <row r="26" spans="1:10" s="65" customFormat="1" ht="18.95" customHeight="1" x14ac:dyDescent="0.25">
      <c r="A26" s="19" t="s">
        <v>336</v>
      </c>
      <c r="B26" s="91" t="s">
        <v>393</v>
      </c>
      <c r="C26" s="116">
        <v>56.115950000000005</v>
      </c>
      <c r="D26" s="117">
        <f t="shared" si="2"/>
        <v>112.23190000000001</v>
      </c>
      <c r="E26" s="118">
        <v>2383</v>
      </c>
      <c r="F26" s="117">
        <f t="shared" si="3"/>
        <v>47.660000000000004</v>
      </c>
      <c r="G26" s="115" t="s">
        <v>364</v>
      </c>
      <c r="H26" s="67"/>
      <c r="I26" s="67"/>
      <c r="J26" s="115" t="s">
        <v>364</v>
      </c>
    </row>
    <row r="27" spans="1:10" s="65" customFormat="1" ht="18.95" customHeight="1" x14ac:dyDescent="0.25">
      <c r="A27" s="19" t="s">
        <v>337</v>
      </c>
      <c r="B27" s="91" t="s">
        <v>394</v>
      </c>
      <c r="C27" s="116">
        <v>60.086980000000004</v>
      </c>
      <c r="D27" s="117">
        <f t="shared" si="2"/>
        <v>120.17396000000001</v>
      </c>
      <c r="E27" s="118">
        <v>5531</v>
      </c>
      <c r="F27" s="117">
        <f t="shared" si="3"/>
        <v>110.62</v>
      </c>
      <c r="G27" s="115" t="s">
        <v>364</v>
      </c>
      <c r="H27" s="67"/>
      <c r="I27" s="67"/>
      <c r="J27" s="115" t="s">
        <v>364</v>
      </c>
    </row>
    <row r="28" spans="1:10" s="65" customFormat="1" ht="18.95" customHeight="1" x14ac:dyDescent="0.25">
      <c r="A28" s="19" t="s">
        <v>338</v>
      </c>
      <c r="B28" s="91" t="s">
        <v>395</v>
      </c>
      <c r="C28" s="116">
        <v>16.200119999999998</v>
      </c>
      <c r="D28" s="117">
        <f t="shared" si="2"/>
        <v>32.400239999999997</v>
      </c>
      <c r="E28" s="118">
        <v>1645</v>
      </c>
      <c r="F28" s="117">
        <f t="shared" si="3"/>
        <v>32.9</v>
      </c>
      <c r="G28" s="115" t="s">
        <v>364</v>
      </c>
      <c r="H28" s="67"/>
      <c r="I28" s="67"/>
      <c r="J28" s="115" t="s">
        <v>364</v>
      </c>
    </row>
    <row r="29" spans="1:10" s="65" customFormat="1" ht="18.95" customHeight="1" x14ac:dyDescent="0.25">
      <c r="A29" s="19" t="s">
        <v>339</v>
      </c>
      <c r="B29" s="91" t="s">
        <v>396</v>
      </c>
      <c r="C29" s="116">
        <v>78.381</v>
      </c>
      <c r="D29" s="117">
        <f t="shared" si="2"/>
        <v>156.762</v>
      </c>
      <c r="E29" s="118">
        <v>6236</v>
      </c>
      <c r="F29" s="117">
        <f t="shared" si="3"/>
        <v>124.72000000000001</v>
      </c>
      <c r="G29" s="115" t="s">
        <v>364</v>
      </c>
      <c r="H29" s="67"/>
      <c r="I29" s="67"/>
      <c r="J29" s="115" t="s">
        <v>364</v>
      </c>
    </row>
    <row r="30" spans="1:10" s="65" customFormat="1" ht="18.95" customHeight="1" x14ac:dyDescent="0.25">
      <c r="A30" s="19" t="s">
        <v>340</v>
      </c>
      <c r="B30" s="91" t="s">
        <v>397</v>
      </c>
      <c r="C30" s="116">
        <v>83.739819999999995</v>
      </c>
      <c r="D30" s="117">
        <f t="shared" si="2"/>
        <v>167.47963999999999</v>
      </c>
      <c r="E30" s="118">
        <v>1792</v>
      </c>
      <c r="F30" s="117">
        <f t="shared" si="3"/>
        <v>35.839999999999996</v>
      </c>
      <c r="G30" s="115" t="s">
        <v>364</v>
      </c>
      <c r="H30" s="67"/>
      <c r="I30" s="67"/>
      <c r="J30" s="115" t="s">
        <v>364</v>
      </c>
    </row>
    <row r="31" spans="1:10" s="65" customFormat="1" ht="18.95" customHeight="1" x14ac:dyDescent="0.25">
      <c r="A31" s="19" t="s">
        <v>341</v>
      </c>
      <c r="B31" s="91" t="s">
        <v>398</v>
      </c>
      <c r="C31" s="116">
        <v>128.01363000000001</v>
      </c>
      <c r="D31" s="117">
        <f t="shared" si="2"/>
        <v>256.02726000000001</v>
      </c>
      <c r="E31" s="118">
        <v>3415</v>
      </c>
      <c r="F31" s="117">
        <f t="shared" si="3"/>
        <v>68.300000000000011</v>
      </c>
      <c r="G31" s="115" t="s">
        <v>364</v>
      </c>
      <c r="H31" s="67"/>
      <c r="I31" s="67"/>
      <c r="J31" s="115" t="s">
        <v>364</v>
      </c>
    </row>
    <row r="32" spans="1:10" s="65" customFormat="1" ht="18.95" customHeight="1" x14ac:dyDescent="0.25">
      <c r="A32" s="19" t="s">
        <v>342</v>
      </c>
      <c r="B32" s="91" t="s">
        <v>399</v>
      </c>
      <c r="C32" s="116">
        <v>106.84377000000001</v>
      </c>
      <c r="D32" s="117">
        <f t="shared" si="2"/>
        <v>213.68754000000001</v>
      </c>
      <c r="E32" s="118">
        <v>6362</v>
      </c>
      <c r="F32" s="117">
        <f t="shared" si="3"/>
        <v>127.24</v>
      </c>
      <c r="G32" s="115" t="s">
        <v>364</v>
      </c>
      <c r="H32" s="67"/>
      <c r="I32" s="67"/>
      <c r="J32" s="115" t="s">
        <v>364</v>
      </c>
    </row>
    <row r="33" spans="1:10" s="65" customFormat="1" ht="18.95" customHeight="1" x14ac:dyDescent="0.25">
      <c r="A33" s="19" t="s">
        <v>343</v>
      </c>
      <c r="B33" s="91" t="s">
        <v>400</v>
      </c>
      <c r="C33" s="116">
        <v>102.69412</v>
      </c>
      <c r="D33" s="117">
        <f t="shared" si="2"/>
        <v>205.38824</v>
      </c>
      <c r="E33" s="118">
        <v>3499</v>
      </c>
      <c r="F33" s="117">
        <f t="shared" si="3"/>
        <v>69.98</v>
      </c>
      <c r="G33" s="115" t="s">
        <v>364</v>
      </c>
      <c r="H33" s="67"/>
      <c r="I33" s="67"/>
      <c r="J33" s="115" t="s">
        <v>364</v>
      </c>
    </row>
    <row r="34" spans="1:10" s="65" customFormat="1" ht="18.95" customHeight="1" x14ac:dyDescent="0.25">
      <c r="A34" s="96">
        <v>2</v>
      </c>
      <c r="B34" s="111" t="s">
        <v>267</v>
      </c>
      <c r="C34" s="111"/>
      <c r="D34" s="117">
        <f t="shared" si="2"/>
        <v>0</v>
      </c>
      <c r="E34" s="118"/>
      <c r="F34" s="121"/>
      <c r="G34" s="115"/>
      <c r="H34" s="67"/>
      <c r="I34" s="67"/>
      <c r="J34" s="115" t="s">
        <v>364</v>
      </c>
    </row>
    <row r="35" spans="1:10" s="65" customFormat="1" ht="18.95" customHeight="1" x14ac:dyDescent="0.25">
      <c r="A35" s="19" t="s">
        <v>350</v>
      </c>
      <c r="B35" s="91" t="s">
        <v>401</v>
      </c>
      <c r="C35" s="116">
        <v>46.996279999999999</v>
      </c>
      <c r="D35" s="117">
        <f>C35/14*100</f>
        <v>335.68771428571426</v>
      </c>
      <c r="E35" s="118">
        <v>7503</v>
      </c>
      <c r="F35" s="138">
        <f>E35/8000*100</f>
        <v>93.787499999999994</v>
      </c>
      <c r="G35" s="115" t="s">
        <v>364</v>
      </c>
      <c r="H35" s="67"/>
      <c r="I35" s="67"/>
      <c r="J35" s="115" t="s">
        <v>364</v>
      </c>
    </row>
    <row r="36" spans="1:10" s="65" customFormat="1" ht="18.95" customHeight="1" x14ac:dyDescent="0.25">
      <c r="A36" s="107" t="s">
        <v>208</v>
      </c>
      <c r="B36" s="126" t="s">
        <v>402</v>
      </c>
      <c r="C36" s="127"/>
      <c r="D36" s="117"/>
      <c r="E36" s="128"/>
      <c r="F36" s="125"/>
      <c r="G36" s="22"/>
      <c r="H36" s="67"/>
      <c r="I36" s="67"/>
      <c r="J36" s="115"/>
    </row>
    <row r="37" spans="1:10" s="65" customFormat="1" ht="18.95" customHeight="1" x14ac:dyDescent="0.25">
      <c r="A37" s="96">
        <v>1</v>
      </c>
      <c r="B37" s="111" t="s">
        <v>266</v>
      </c>
      <c r="C37" s="111"/>
      <c r="D37" s="117"/>
      <c r="E37" s="118"/>
      <c r="F37" s="121"/>
      <c r="G37" s="115"/>
      <c r="H37" s="67"/>
      <c r="I37" s="67"/>
      <c r="J37" s="115"/>
    </row>
    <row r="38" spans="1:10" s="65" customFormat="1" ht="18.95" customHeight="1" x14ac:dyDescent="0.25">
      <c r="A38" s="19" t="s">
        <v>333</v>
      </c>
      <c r="B38" s="119" t="s">
        <v>403</v>
      </c>
      <c r="C38" s="129">
        <v>103.17921</v>
      </c>
      <c r="D38" s="117">
        <f t="shared" si="2"/>
        <v>206.35841999999997</v>
      </c>
      <c r="E38" s="118">
        <v>8303</v>
      </c>
      <c r="F38" s="117">
        <f>E38/5000*100</f>
        <v>166.06</v>
      </c>
      <c r="G38" s="115" t="s">
        <v>364</v>
      </c>
      <c r="H38" s="67"/>
      <c r="I38" s="67"/>
      <c r="J38" s="115"/>
    </row>
    <row r="39" spans="1:10" s="65" customFormat="1" ht="18.95" customHeight="1" x14ac:dyDescent="0.25">
      <c r="A39" s="19" t="s">
        <v>334</v>
      </c>
      <c r="B39" s="91" t="s">
        <v>404</v>
      </c>
      <c r="C39" s="129">
        <v>71.895849999999996</v>
      </c>
      <c r="D39" s="117">
        <f t="shared" si="2"/>
        <v>143.79169999999999</v>
      </c>
      <c r="E39" s="118">
        <v>8923</v>
      </c>
      <c r="F39" s="117">
        <f t="shared" ref="F39:F60" si="4">E39/5000*100</f>
        <v>178.46</v>
      </c>
      <c r="G39" s="115" t="s">
        <v>364</v>
      </c>
      <c r="H39" s="67"/>
      <c r="I39" s="67"/>
      <c r="J39" s="115" t="s">
        <v>364</v>
      </c>
    </row>
    <row r="40" spans="1:10" s="65" customFormat="1" ht="18.95" customHeight="1" x14ac:dyDescent="0.25">
      <c r="A40" s="19" t="s">
        <v>335</v>
      </c>
      <c r="B40" s="91" t="s">
        <v>405</v>
      </c>
      <c r="C40" s="129">
        <v>77.509600000000006</v>
      </c>
      <c r="D40" s="117">
        <f t="shared" si="2"/>
        <v>155.01920000000001</v>
      </c>
      <c r="E40" s="118">
        <v>4167</v>
      </c>
      <c r="F40" s="117">
        <f t="shared" si="4"/>
        <v>83.34</v>
      </c>
      <c r="G40" s="115" t="s">
        <v>364</v>
      </c>
      <c r="H40" s="67"/>
      <c r="I40" s="67"/>
      <c r="J40" s="115" t="s">
        <v>364</v>
      </c>
    </row>
    <row r="41" spans="1:10" s="65" customFormat="1" ht="18.95" customHeight="1" x14ac:dyDescent="0.25">
      <c r="A41" s="19" t="s">
        <v>336</v>
      </c>
      <c r="B41" s="91" t="s">
        <v>406</v>
      </c>
      <c r="C41" s="129">
        <v>65.41386</v>
      </c>
      <c r="D41" s="117">
        <f t="shared" si="2"/>
        <v>130.82772</v>
      </c>
      <c r="E41" s="118">
        <v>6278</v>
      </c>
      <c r="F41" s="117">
        <f t="shared" si="4"/>
        <v>125.56</v>
      </c>
      <c r="G41" s="115" t="s">
        <v>364</v>
      </c>
      <c r="H41" s="67"/>
      <c r="I41" s="67"/>
      <c r="J41" s="115" t="s">
        <v>364</v>
      </c>
    </row>
    <row r="42" spans="1:10" s="65" customFormat="1" ht="18.95" customHeight="1" x14ac:dyDescent="0.25">
      <c r="A42" s="19" t="s">
        <v>337</v>
      </c>
      <c r="B42" s="91" t="s">
        <v>407</v>
      </c>
      <c r="C42" s="129">
        <v>70.29213</v>
      </c>
      <c r="D42" s="117">
        <f t="shared" si="2"/>
        <v>140.58426</v>
      </c>
      <c r="E42" s="118">
        <v>7622</v>
      </c>
      <c r="F42" s="117">
        <f t="shared" si="4"/>
        <v>152.44</v>
      </c>
      <c r="G42" s="115" t="s">
        <v>364</v>
      </c>
      <c r="H42" s="67"/>
      <c r="I42" s="67"/>
      <c r="J42" s="115" t="s">
        <v>364</v>
      </c>
    </row>
    <row r="43" spans="1:10" s="65" customFormat="1" ht="18.95" customHeight="1" x14ac:dyDescent="0.25">
      <c r="A43" s="19" t="s">
        <v>338</v>
      </c>
      <c r="B43" s="91" t="s">
        <v>408</v>
      </c>
      <c r="C43" s="129">
        <v>55.759210000000003</v>
      </c>
      <c r="D43" s="117">
        <f t="shared" si="2"/>
        <v>111.51842000000001</v>
      </c>
      <c r="E43" s="118">
        <v>6908</v>
      </c>
      <c r="F43" s="117">
        <f t="shared" si="4"/>
        <v>138.16</v>
      </c>
      <c r="G43" s="115" t="s">
        <v>364</v>
      </c>
      <c r="H43" s="67"/>
      <c r="I43" s="67"/>
      <c r="J43" s="115" t="s">
        <v>364</v>
      </c>
    </row>
    <row r="44" spans="1:10" s="65" customFormat="1" ht="18.95" customHeight="1" x14ac:dyDescent="0.25">
      <c r="A44" s="19" t="s">
        <v>339</v>
      </c>
      <c r="B44" s="91" t="s">
        <v>409</v>
      </c>
      <c r="C44" s="129">
        <v>33.303930000000001</v>
      </c>
      <c r="D44" s="117">
        <f t="shared" si="2"/>
        <v>66.607860000000002</v>
      </c>
      <c r="E44" s="118">
        <v>2658</v>
      </c>
      <c r="F44" s="117">
        <f t="shared" si="4"/>
        <v>53.16</v>
      </c>
      <c r="G44" s="115" t="s">
        <v>364</v>
      </c>
      <c r="H44" s="67"/>
      <c r="I44" s="67"/>
      <c r="J44" s="115" t="s">
        <v>364</v>
      </c>
    </row>
    <row r="45" spans="1:10" s="65" customFormat="1" ht="18.95" customHeight="1" x14ac:dyDescent="0.25">
      <c r="A45" s="19" t="s">
        <v>340</v>
      </c>
      <c r="B45" s="91" t="s">
        <v>410</v>
      </c>
      <c r="C45" s="129">
        <v>36.897410000000001</v>
      </c>
      <c r="D45" s="117">
        <f t="shared" si="2"/>
        <v>73.794820000000001</v>
      </c>
      <c r="E45" s="118">
        <v>5849</v>
      </c>
      <c r="F45" s="117">
        <f t="shared" si="4"/>
        <v>116.97999999999999</v>
      </c>
      <c r="G45" s="115" t="s">
        <v>364</v>
      </c>
      <c r="H45" s="67"/>
      <c r="I45" s="67"/>
      <c r="J45" s="115" t="s">
        <v>364</v>
      </c>
    </row>
    <row r="46" spans="1:10" s="65" customFormat="1" ht="18.95" customHeight="1" x14ac:dyDescent="0.25">
      <c r="A46" s="19" t="s">
        <v>341</v>
      </c>
      <c r="B46" s="91" t="s">
        <v>411</v>
      </c>
      <c r="C46" s="129">
        <v>30.378510000000002</v>
      </c>
      <c r="D46" s="117">
        <f t="shared" si="2"/>
        <v>60.757020000000004</v>
      </c>
      <c r="E46" s="118">
        <v>6267</v>
      </c>
      <c r="F46" s="117">
        <f t="shared" si="4"/>
        <v>125.34</v>
      </c>
      <c r="G46" s="115" t="s">
        <v>364</v>
      </c>
      <c r="H46" s="67"/>
      <c r="I46" s="67"/>
      <c r="J46" s="115" t="s">
        <v>364</v>
      </c>
    </row>
    <row r="47" spans="1:10" s="65" customFormat="1" ht="18.95" customHeight="1" x14ac:dyDescent="0.25">
      <c r="A47" s="19" t="s">
        <v>342</v>
      </c>
      <c r="B47" s="91" t="s">
        <v>412</v>
      </c>
      <c r="C47" s="130">
        <v>55.723140000000001</v>
      </c>
      <c r="D47" s="117">
        <f t="shared" si="2"/>
        <v>111.44628</v>
      </c>
      <c r="E47" s="118">
        <v>5718</v>
      </c>
      <c r="F47" s="117">
        <f t="shared" si="4"/>
        <v>114.36</v>
      </c>
      <c r="G47" s="115" t="s">
        <v>364</v>
      </c>
      <c r="H47" s="67"/>
      <c r="I47" s="67"/>
      <c r="J47" s="115"/>
    </row>
    <row r="48" spans="1:10" s="65" customFormat="1" ht="18.95" customHeight="1" x14ac:dyDescent="0.25">
      <c r="A48" s="19" t="s">
        <v>343</v>
      </c>
      <c r="B48" s="91" t="s">
        <v>413</v>
      </c>
      <c r="C48" s="129">
        <v>58.029949999999999</v>
      </c>
      <c r="D48" s="117">
        <f t="shared" si="2"/>
        <v>116.0599</v>
      </c>
      <c r="E48" s="118">
        <v>6930</v>
      </c>
      <c r="F48" s="117">
        <f t="shared" si="4"/>
        <v>138.6</v>
      </c>
      <c r="G48" s="115" t="s">
        <v>364</v>
      </c>
      <c r="H48" s="67"/>
      <c r="I48" s="67"/>
      <c r="J48" s="115" t="s">
        <v>364</v>
      </c>
    </row>
    <row r="49" spans="1:10" s="65" customFormat="1" ht="18.95" customHeight="1" x14ac:dyDescent="0.25">
      <c r="A49" s="19" t="s">
        <v>344</v>
      </c>
      <c r="B49" s="91" t="s">
        <v>414</v>
      </c>
      <c r="C49" s="130">
        <v>21.275210000000001</v>
      </c>
      <c r="D49" s="117">
        <f t="shared" si="2"/>
        <v>42.550420000000003</v>
      </c>
      <c r="E49" s="118">
        <v>5300</v>
      </c>
      <c r="F49" s="117">
        <f t="shared" si="4"/>
        <v>106</v>
      </c>
      <c r="G49" s="115" t="s">
        <v>364</v>
      </c>
      <c r="H49" s="67"/>
      <c r="I49" s="67"/>
      <c r="J49" s="115" t="s">
        <v>364</v>
      </c>
    </row>
    <row r="50" spans="1:10" s="65" customFormat="1" ht="18.95" customHeight="1" x14ac:dyDescent="0.25">
      <c r="A50" s="19" t="s">
        <v>345</v>
      </c>
      <c r="B50" s="91" t="s">
        <v>415</v>
      </c>
      <c r="C50" s="129">
        <v>75.095169999999996</v>
      </c>
      <c r="D50" s="117">
        <f t="shared" si="2"/>
        <v>150.19033999999999</v>
      </c>
      <c r="E50" s="118">
        <v>3633</v>
      </c>
      <c r="F50" s="117">
        <f t="shared" si="4"/>
        <v>72.66</v>
      </c>
      <c r="G50" s="115" t="s">
        <v>364</v>
      </c>
      <c r="H50" s="67"/>
      <c r="I50" s="67"/>
      <c r="J50" s="115" t="s">
        <v>364</v>
      </c>
    </row>
    <row r="51" spans="1:10" s="65" customFormat="1" ht="18.95" customHeight="1" x14ac:dyDescent="0.25">
      <c r="A51" s="19" t="s">
        <v>346</v>
      </c>
      <c r="B51" s="91" t="s">
        <v>416</v>
      </c>
      <c r="C51" s="129">
        <v>18.14762</v>
      </c>
      <c r="D51" s="117">
        <f t="shared" si="2"/>
        <v>36.29524</v>
      </c>
      <c r="E51" s="118">
        <v>4441</v>
      </c>
      <c r="F51" s="117">
        <f t="shared" si="4"/>
        <v>88.82</v>
      </c>
      <c r="G51" s="115" t="s">
        <v>364</v>
      </c>
      <c r="H51" s="67"/>
      <c r="I51" s="67"/>
      <c r="J51" s="115" t="s">
        <v>364</v>
      </c>
    </row>
    <row r="52" spans="1:10" s="65" customFormat="1" ht="18.95" customHeight="1" x14ac:dyDescent="0.25">
      <c r="A52" s="19" t="s">
        <v>347</v>
      </c>
      <c r="B52" s="91" t="s">
        <v>417</v>
      </c>
      <c r="C52" s="129">
        <v>15.84394</v>
      </c>
      <c r="D52" s="117">
        <f t="shared" si="2"/>
        <v>31.68788</v>
      </c>
      <c r="E52" s="118">
        <v>3653</v>
      </c>
      <c r="F52" s="117">
        <f t="shared" si="4"/>
        <v>73.06</v>
      </c>
      <c r="G52" s="115" t="s">
        <v>364</v>
      </c>
      <c r="H52" s="67"/>
      <c r="I52" s="67"/>
      <c r="J52" s="115" t="s">
        <v>364</v>
      </c>
    </row>
    <row r="53" spans="1:10" s="65" customFormat="1" ht="18.95" customHeight="1" x14ac:dyDescent="0.25">
      <c r="A53" s="19" t="s">
        <v>348</v>
      </c>
      <c r="B53" s="91" t="s">
        <v>418</v>
      </c>
      <c r="C53" s="129">
        <v>41.530180000000001</v>
      </c>
      <c r="D53" s="117">
        <f t="shared" si="2"/>
        <v>83.060360000000003</v>
      </c>
      <c r="E53" s="118">
        <v>5785</v>
      </c>
      <c r="F53" s="117">
        <f t="shared" si="4"/>
        <v>115.7</v>
      </c>
      <c r="G53" s="115" t="s">
        <v>364</v>
      </c>
      <c r="H53" s="67"/>
      <c r="I53" s="67"/>
      <c r="J53" s="115" t="s">
        <v>364</v>
      </c>
    </row>
    <row r="54" spans="1:10" s="65" customFormat="1" ht="18.95" customHeight="1" x14ac:dyDescent="0.25">
      <c r="A54" s="19" t="s">
        <v>349</v>
      </c>
      <c r="B54" s="91" t="s">
        <v>419</v>
      </c>
      <c r="C54" s="129">
        <v>23.895689999999998</v>
      </c>
      <c r="D54" s="117">
        <f t="shared" si="2"/>
        <v>47.791379999999997</v>
      </c>
      <c r="E54" s="118">
        <v>6045</v>
      </c>
      <c r="F54" s="117">
        <f t="shared" si="4"/>
        <v>120.9</v>
      </c>
      <c r="G54" s="115" t="s">
        <v>364</v>
      </c>
      <c r="H54" s="67"/>
      <c r="I54" s="67"/>
      <c r="J54" s="115" t="s">
        <v>364</v>
      </c>
    </row>
    <row r="55" spans="1:10" s="65" customFormat="1" ht="18.95" customHeight="1" x14ac:dyDescent="0.25">
      <c r="A55" s="19" t="s">
        <v>356</v>
      </c>
      <c r="B55" s="91" t="s">
        <v>420</v>
      </c>
      <c r="C55" s="129">
        <v>25.622220000000002</v>
      </c>
      <c r="D55" s="117">
        <f t="shared" si="2"/>
        <v>51.244440000000004</v>
      </c>
      <c r="E55" s="118">
        <v>8415</v>
      </c>
      <c r="F55" s="117">
        <f t="shared" si="4"/>
        <v>168.3</v>
      </c>
      <c r="G55" s="115" t="s">
        <v>364</v>
      </c>
      <c r="H55" s="67"/>
      <c r="I55" s="67"/>
      <c r="J55" s="115" t="s">
        <v>364</v>
      </c>
    </row>
    <row r="56" spans="1:10" s="65" customFormat="1" ht="18.95" customHeight="1" x14ac:dyDescent="0.25">
      <c r="A56" s="19" t="s">
        <v>357</v>
      </c>
      <c r="B56" s="91" t="s">
        <v>421</v>
      </c>
      <c r="C56" s="129">
        <v>82.608459999999994</v>
      </c>
      <c r="D56" s="117">
        <f t="shared" si="2"/>
        <v>165.21691999999999</v>
      </c>
      <c r="E56" s="118">
        <v>4845</v>
      </c>
      <c r="F56" s="117">
        <f t="shared" si="4"/>
        <v>96.899999999999991</v>
      </c>
      <c r="G56" s="115" t="s">
        <v>364</v>
      </c>
      <c r="H56" s="67"/>
      <c r="I56" s="67"/>
      <c r="J56" s="115" t="s">
        <v>364</v>
      </c>
    </row>
    <row r="57" spans="1:10" s="65" customFormat="1" ht="18.95" customHeight="1" x14ac:dyDescent="0.25">
      <c r="A57" s="19" t="s">
        <v>358</v>
      </c>
      <c r="B57" s="91" t="s">
        <v>422</v>
      </c>
      <c r="C57" s="129">
        <v>24.664020000000001</v>
      </c>
      <c r="D57" s="117">
        <f t="shared" si="2"/>
        <v>49.328040000000001</v>
      </c>
      <c r="E57" s="118">
        <v>2722</v>
      </c>
      <c r="F57" s="117">
        <f t="shared" si="4"/>
        <v>54.44</v>
      </c>
      <c r="G57" s="115" t="s">
        <v>364</v>
      </c>
      <c r="H57" s="67"/>
      <c r="I57" s="67"/>
      <c r="J57" s="115" t="s">
        <v>364</v>
      </c>
    </row>
    <row r="58" spans="1:10" s="65" customFormat="1" ht="18.95" customHeight="1" x14ac:dyDescent="0.25">
      <c r="A58" s="19" t="s">
        <v>359</v>
      </c>
      <c r="B58" s="91" t="s">
        <v>423</v>
      </c>
      <c r="C58" s="129">
        <v>39.333100000000002</v>
      </c>
      <c r="D58" s="117">
        <f t="shared" si="2"/>
        <v>78.666200000000003</v>
      </c>
      <c r="E58" s="118">
        <v>9094</v>
      </c>
      <c r="F58" s="117">
        <f t="shared" si="4"/>
        <v>181.88</v>
      </c>
      <c r="G58" s="115" t="s">
        <v>364</v>
      </c>
      <c r="H58" s="67"/>
      <c r="I58" s="67"/>
      <c r="J58" s="115" t="s">
        <v>364</v>
      </c>
    </row>
    <row r="59" spans="1:10" s="65" customFormat="1" ht="18.95" customHeight="1" x14ac:dyDescent="0.25">
      <c r="A59" s="19" t="s">
        <v>360</v>
      </c>
      <c r="B59" s="91" t="s">
        <v>424</v>
      </c>
      <c r="C59" s="129">
        <v>87.650069999999999</v>
      </c>
      <c r="D59" s="117">
        <f t="shared" si="2"/>
        <v>175.30014</v>
      </c>
      <c r="E59" s="118">
        <v>3841</v>
      </c>
      <c r="F59" s="117">
        <f t="shared" si="4"/>
        <v>76.819999999999993</v>
      </c>
      <c r="G59" s="115" t="s">
        <v>364</v>
      </c>
      <c r="H59" s="67"/>
      <c r="I59" s="67"/>
      <c r="J59" s="115" t="s">
        <v>364</v>
      </c>
    </row>
    <row r="60" spans="1:10" s="65" customFormat="1" ht="18.95" customHeight="1" x14ac:dyDescent="0.25">
      <c r="A60" s="19" t="s">
        <v>361</v>
      </c>
      <c r="B60" s="91" t="s">
        <v>425</v>
      </c>
      <c r="C60" s="129">
        <v>24.942519999999998</v>
      </c>
      <c r="D60" s="117">
        <f t="shared" si="2"/>
        <v>49.885039999999996</v>
      </c>
      <c r="E60" s="118">
        <v>2673</v>
      </c>
      <c r="F60" s="117">
        <f t="shared" si="4"/>
        <v>53.459999999999994</v>
      </c>
      <c r="G60" s="115" t="s">
        <v>364</v>
      </c>
      <c r="H60" s="67"/>
      <c r="I60" s="67"/>
      <c r="J60" s="115" t="s">
        <v>364</v>
      </c>
    </row>
    <row r="61" spans="1:10" s="65" customFormat="1" ht="18.95" customHeight="1" x14ac:dyDescent="0.25">
      <c r="A61" s="96">
        <v>2</v>
      </c>
      <c r="B61" s="111" t="s">
        <v>267</v>
      </c>
      <c r="C61" s="111"/>
      <c r="D61" s="117">
        <f t="shared" si="2"/>
        <v>0</v>
      </c>
      <c r="E61" s="118"/>
      <c r="F61" s="121"/>
      <c r="G61" s="115"/>
      <c r="H61" s="67"/>
      <c r="I61" s="67"/>
      <c r="J61" s="115" t="s">
        <v>364</v>
      </c>
    </row>
    <row r="62" spans="1:10" s="65" customFormat="1" ht="18.95" customHeight="1" x14ac:dyDescent="0.25">
      <c r="A62" s="19" t="s">
        <v>350</v>
      </c>
      <c r="B62" s="91" t="s">
        <v>426</v>
      </c>
      <c r="C62" s="129">
        <v>7.2514399999999997</v>
      </c>
      <c r="D62" s="117">
        <f>C62/14*100</f>
        <v>51.795999999999999</v>
      </c>
      <c r="E62" s="118">
        <v>9260</v>
      </c>
      <c r="F62" s="117">
        <f>E62/8000*100</f>
        <v>115.75</v>
      </c>
      <c r="G62" s="115" t="s">
        <v>364</v>
      </c>
      <c r="H62" s="67"/>
      <c r="I62" s="67"/>
      <c r="J62" s="115" t="s">
        <v>364</v>
      </c>
    </row>
    <row r="63" spans="1:10" s="65" customFormat="1" ht="18.95" customHeight="1" x14ac:dyDescent="0.25">
      <c r="A63" s="95" t="s">
        <v>209</v>
      </c>
      <c r="B63" s="126" t="s">
        <v>427</v>
      </c>
      <c r="C63" s="127"/>
      <c r="D63" s="117"/>
      <c r="E63" s="128"/>
      <c r="F63" s="125"/>
      <c r="G63" s="22"/>
      <c r="H63" s="67"/>
      <c r="I63" s="67"/>
      <c r="J63" s="115"/>
    </row>
    <row r="64" spans="1:10" s="65" customFormat="1" ht="18.95" customHeight="1" x14ac:dyDescent="0.25">
      <c r="A64" s="96">
        <v>1</v>
      </c>
      <c r="B64" s="111" t="s">
        <v>266</v>
      </c>
      <c r="C64" s="111"/>
      <c r="D64" s="117"/>
      <c r="E64" s="118"/>
      <c r="F64" s="121"/>
      <c r="G64" s="115"/>
      <c r="H64" s="67"/>
      <c r="I64" s="67"/>
      <c r="J64" s="115"/>
    </row>
    <row r="65" spans="1:10" s="65" customFormat="1" ht="18.95" customHeight="1" x14ac:dyDescent="0.25">
      <c r="A65" s="19" t="s">
        <v>333</v>
      </c>
      <c r="B65" s="119" t="s">
        <v>428</v>
      </c>
      <c r="C65" s="116">
        <v>74.958370000000002</v>
      </c>
      <c r="D65" s="117">
        <f t="shared" si="2"/>
        <v>149.91674</v>
      </c>
      <c r="E65" s="118">
        <v>6119</v>
      </c>
      <c r="F65" s="117">
        <f>E65/5000*100</f>
        <v>122.38</v>
      </c>
      <c r="G65" s="115" t="s">
        <v>364</v>
      </c>
      <c r="H65" s="67"/>
      <c r="I65" s="67"/>
      <c r="J65" s="115" t="s">
        <v>364</v>
      </c>
    </row>
    <row r="66" spans="1:10" s="65" customFormat="1" ht="18.95" customHeight="1" x14ac:dyDescent="0.25">
      <c r="A66" s="19" t="s">
        <v>334</v>
      </c>
      <c r="B66" s="91" t="s">
        <v>429</v>
      </c>
      <c r="C66" s="116">
        <v>23.707159999999998</v>
      </c>
      <c r="D66" s="117">
        <f t="shared" si="2"/>
        <v>47.414319999999996</v>
      </c>
      <c r="E66" s="118">
        <v>4787</v>
      </c>
      <c r="F66" s="117">
        <f t="shared" ref="F66:F81" si="5">E66/5000*100</f>
        <v>95.740000000000009</v>
      </c>
      <c r="G66" s="115" t="s">
        <v>364</v>
      </c>
      <c r="H66" s="67"/>
      <c r="I66" s="67"/>
      <c r="J66" s="115" t="s">
        <v>364</v>
      </c>
    </row>
    <row r="67" spans="1:10" s="65" customFormat="1" ht="18.95" customHeight="1" x14ac:dyDescent="0.25">
      <c r="A67" s="19" t="s">
        <v>335</v>
      </c>
      <c r="B67" s="91" t="s">
        <v>430</v>
      </c>
      <c r="C67" s="116">
        <v>28.740690000000001</v>
      </c>
      <c r="D67" s="117">
        <f t="shared" si="2"/>
        <v>57.481380000000001</v>
      </c>
      <c r="E67" s="118">
        <v>4403</v>
      </c>
      <c r="F67" s="117">
        <f t="shared" si="5"/>
        <v>88.06</v>
      </c>
      <c r="G67" s="115" t="s">
        <v>364</v>
      </c>
      <c r="H67" s="67"/>
      <c r="I67" s="67"/>
      <c r="J67" s="115" t="s">
        <v>364</v>
      </c>
    </row>
    <row r="68" spans="1:10" s="65" customFormat="1" ht="18.95" customHeight="1" x14ac:dyDescent="0.25">
      <c r="A68" s="19" t="s">
        <v>336</v>
      </c>
      <c r="B68" s="91" t="s">
        <v>431</v>
      </c>
      <c r="C68" s="116">
        <v>129.04741999999999</v>
      </c>
      <c r="D68" s="117">
        <f t="shared" si="2"/>
        <v>258.09483999999998</v>
      </c>
      <c r="E68" s="118">
        <v>5559</v>
      </c>
      <c r="F68" s="117">
        <f t="shared" si="5"/>
        <v>111.17999999999999</v>
      </c>
      <c r="G68" s="115" t="s">
        <v>364</v>
      </c>
      <c r="H68" s="67"/>
      <c r="I68" s="67"/>
      <c r="J68" s="115" t="s">
        <v>364</v>
      </c>
    </row>
    <row r="69" spans="1:10" s="65" customFormat="1" ht="18.95" customHeight="1" x14ac:dyDescent="0.25">
      <c r="A69" s="19" t="s">
        <v>337</v>
      </c>
      <c r="B69" s="91" t="s">
        <v>432</v>
      </c>
      <c r="C69" s="116">
        <v>31.806239999999999</v>
      </c>
      <c r="D69" s="117">
        <f t="shared" si="2"/>
        <v>63.612479999999991</v>
      </c>
      <c r="E69" s="118">
        <v>5499</v>
      </c>
      <c r="F69" s="117">
        <f t="shared" si="5"/>
        <v>109.98000000000002</v>
      </c>
      <c r="G69" s="115" t="s">
        <v>364</v>
      </c>
      <c r="H69" s="67"/>
      <c r="I69" s="67"/>
      <c r="J69" s="115" t="s">
        <v>364</v>
      </c>
    </row>
    <row r="70" spans="1:10" s="65" customFormat="1" ht="18.95" customHeight="1" x14ac:dyDescent="0.25">
      <c r="A70" s="19" t="s">
        <v>338</v>
      </c>
      <c r="B70" s="91" t="s">
        <v>433</v>
      </c>
      <c r="C70" s="116">
        <v>88.638089999999991</v>
      </c>
      <c r="D70" s="117">
        <f t="shared" si="2"/>
        <v>177.27617999999998</v>
      </c>
      <c r="E70" s="118">
        <v>10655</v>
      </c>
      <c r="F70" s="117">
        <f t="shared" si="5"/>
        <v>213.09999999999997</v>
      </c>
      <c r="G70" s="115" t="s">
        <v>364</v>
      </c>
      <c r="H70" s="67"/>
      <c r="I70" s="67"/>
      <c r="J70" s="115" t="s">
        <v>364</v>
      </c>
    </row>
    <row r="71" spans="1:10" s="65" customFormat="1" ht="18.95" customHeight="1" x14ac:dyDescent="0.25">
      <c r="A71" s="19" t="s">
        <v>339</v>
      </c>
      <c r="B71" s="91" t="s">
        <v>434</v>
      </c>
      <c r="C71" s="116">
        <v>64.398039999999995</v>
      </c>
      <c r="D71" s="117">
        <f t="shared" si="2"/>
        <v>128.79607999999999</v>
      </c>
      <c r="E71" s="118">
        <v>10794</v>
      </c>
      <c r="F71" s="117">
        <f t="shared" si="5"/>
        <v>215.88</v>
      </c>
      <c r="G71" s="115" t="s">
        <v>364</v>
      </c>
      <c r="H71" s="67"/>
      <c r="I71" s="67"/>
      <c r="J71" s="115" t="s">
        <v>364</v>
      </c>
    </row>
    <row r="72" spans="1:10" s="65" customFormat="1" ht="18.95" customHeight="1" x14ac:dyDescent="0.25">
      <c r="A72" s="19" t="s">
        <v>340</v>
      </c>
      <c r="B72" s="91" t="s">
        <v>435</v>
      </c>
      <c r="C72" s="116">
        <v>93.524689999999993</v>
      </c>
      <c r="D72" s="117">
        <f t="shared" si="2"/>
        <v>187.04937999999999</v>
      </c>
      <c r="E72" s="118">
        <v>9331</v>
      </c>
      <c r="F72" s="117">
        <f t="shared" si="5"/>
        <v>186.62</v>
      </c>
      <c r="G72" s="115" t="s">
        <v>364</v>
      </c>
      <c r="H72" s="67"/>
      <c r="I72" s="67"/>
      <c r="J72" s="115" t="s">
        <v>364</v>
      </c>
    </row>
    <row r="73" spans="1:10" s="65" customFormat="1" ht="18.95" customHeight="1" x14ac:dyDescent="0.25">
      <c r="A73" s="19" t="s">
        <v>341</v>
      </c>
      <c r="B73" s="91" t="s">
        <v>436</v>
      </c>
      <c r="C73" s="116">
        <v>50.568270000000005</v>
      </c>
      <c r="D73" s="117">
        <f t="shared" si="2"/>
        <v>101.13654000000001</v>
      </c>
      <c r="E73" s="118">
        <v>10027</v>
      </c>
      <c r="F73" s="117">
        <f t="shared" si="5"/>
        <v>200.54</v>
      </c>
      <c r="G73" s="115" t="s">
        <v>364</v>
      </c>
      <c r="H73" s="67"/>
      <c r="I73" s="67"/>
      <c r="J73" s="115" t="s">
        <v>364</v>
      </c>
    </row>
    <row r="74" spans="1:10" s="65" customFormat="1" ht="18.95" customHeight="1" x14ac:dyDescent="0.25">
      <c r="A74" s="19" t="s">
        <v>342</v>
      </c>
      <c r="B74" s="91" t="s">
        <v>437</v>
      </c>
      <c r="C74" s="116">
        <v>26.767409999999998</v>
      </c>
      <c r="D74" s="117">
        <f t="shared" si="2"/>
        <v>53.534819999999996</v>
      </c>
      <c r="E74" s="118">
        <v>7204</v>
      </c>
      <c r="F74" s="117">
        <f t="shared" si="5"/>
        <v>144.08000000000001</v>
      </c>
      <c r="G74" s="115" t="s">
        <v>364</v>
      </c>
      <c r="H74" s="67"/>
      <c r="I74" s="67"/>
      <c r="J74" s="115" t="s">
        <v>364</v>
      </c>
    </row>
    <row r="75" spans="1:10" s="65" customFormat="1" ht="18.95" customHeight="1" x14ac:dyDescent="0.25">
      <c r="A75" s="19" t="s">
        <v>343</v>
      </c>
      <c r="B75" s="91" t="s">
        <v>438</v>
      </c>
      <c r="C75" s="116">
        <v>40.658380000000001</v>
      </c>
      <c r="D75" s="117">
        <f t="shared" si="2"/>
        <v>81.316760000000002</v>
      </c>
      <c r="E75" s="118">
        <v>8490</v>
      </c>
      <c r="F75" s="117">
        <f t="shared" si="5"/>
        <v>169.79999999999998</v>
      </c>
      <c r="G75" s="115" t="s">
        <v>364</v>
      </c>
      <c r="H75" s="67"/>
      <c r="I75" s="67"/>
      <c r="J75" s="115" t="s">
        <v>364</v>
      </c>
    </row>
    <row r="76" spans="1:10" s="65" customFormat="1" ht="18.95" customHeight="1" x14ac:dyDescent="0.25">
      <c r="A76" s="19" t="s">
        <v>344</v>
      </c>
      <c r="B76" s="91" t="s">
        <v>439</v>
      </c>
      <c r="C76" s="116">
        <v>14.27863</v>
      </c>
      <c r="D76" s="117">
        <f t="shared" si="2"/>
        <v>28.557259999999999</v>
      </c>
      <c r="E76" s="118">
        <v>3924</v>
      </c>
      <c r="F76" s="117">
        <f t="shared" si="5"/>
        <v>78.48</v>
      </c>
      <c r="G76" s="115" t="s">
        <v>364</v>
      </c>
      <c r="H76" s="67"/>
      <c r="I76" s="67"/>
      <c r="J76" s="115" t="s">
        <v>364</v>
      </c>
    </row>
    <row r="77" spans="1:10" s="65" customFormat="1" ht="18.95" customHeight="1" x14ac:dyDescent="0.25">
      <c r="A77" s="19" t="s">
        <v>345</v>
      </c>
      <c r="B77" s="91" t="s">
        <v>440</v>
      </c>
      <c r="C77" s="116">
        <v>52.882709999999996</v>
      </c>
      <c r="D77" s="117">
        <f t="shared" si="2"/>
        <v>105.76542000000001</v>
      </c>
      <c r="E77" s="118">
        <v>7895</v>
      </c>
      <c r="F77" s="117">
        <f t="shared" si="5"/>
        <v>157.9</v>
      </c>
      <c r="G77" s="115" t="s">
        <v>364</v>
      </c>
      <c r="H77" s="67"/>
      <c r="I77" s="67"/>
      <c r="J77" s="115" t="s">
        <v>364</v>
      </c>
    </row>
    <row r="78" spans="1:10" s="65" customFormat="1" ht="18.95" customHeight="1" x14ac:dyDescent="0.25">
      <c r="A78" s="19" t="s">
        <v>346</v>
      </c>
      <c r="B78" s="91" t="s">
        <v>441</v>
      </c>
      <c r="C78" s="116">
        <v>28.569850000000002</v>
      </c>
      <c r="D78" s="117">
        <f t="shared" si="2"/>
        <v>57.139700000000005</v>
      </c>
      <c r="E78" s="118">
        <v>3316</v>
      </c>
      <c r="F78" s="117">
        <f t="shared" si="5"/>
        <v>66.320000000000007</v>
      </c>
      <c r="G78" s="115" t="s">
        <v>364</v>
      </c>
      <c r="H78" s="67"/>
      <c r="I78" s="67"/>
      <c r="J78" s="115" t="s">
        <v>364</v>
      </c>
    </row>
    <row r="79" spans="1:10" s="65" customFormat="1" ht="18.95" customHeight="1" x14ac:dyDescent="0.25">
      <c r="A79" s="19" t="s">
        <v>347</v>
      </c>
      <c r="B79" s="91" t="s">
        <v>442</v>
      </c>
      <c r="C79" s="116">
        <v>33.997570000000003</v>
      </c>
      <c r="D79" s="117">
        <f t="shared" si="2"/>
        <v>67.995140000000006</v>
      </c>
      <c r="E79" s="118">
        <v>10569</v>
      </c>
      <c r="F79" s="117">
        <f t="shared" si="5"/>
        <v>211.38</v>
      </c>
      <c r="G79" s="115" t="s">
        <v>364</v>
      </c>
      <c r="H79" s="67"/>
      <c r="I79" s="67"/>
      <c r="J79" s="115" t="s">
        <v>364</v>
      </c>
    </row>
    <row r="80" spans="1:10" s="65" customFormat="1" ht="18.95" customHeight="1" x14ac:dyDescent="0.25">
      <c r="A80" s="19" t="s">
        <v>348</v>
      </c>
      <c r="B80" s="91" t="s">
        <v>443</v>
      </c>
      <c r="C80" s="116">
        <v>21.602699999999999</v>
      </c>
      <c r="D80" s="117">
        <f t="shared" si="2"/>
        <v>43.205399999999997</v>
      </c>
      <c r="E80" s="118">
        <v>7720</v>
      </c>
      <c r="F80" s="117">
        <f t="shared" si="5"/>
        <v>154.4</v>
      </c>
      <c r="G80" s="115" t="s">
        <v>364</v>
      </c>
      <c r="H80" s="67"/>
      <c r="I80" s="67"/>
      <c r="J80" s="115" t="s">
        <v>364</v>
      </c>
    </row>
    <row r="81" spans="1:10" s="65" customFormat="1" ht="18.95" customHeight="1" x14ac:dyDescent="0.25">
      <c r="A81" s="19" t="s">
        <v>349</v>
      </c>
      <c r="B81" s="91" t="s">
        <v>444</v>
      </c>
      <c r="C81" s="116">
        <v>63.625579999999999</v>
      </c>
      <c r="D81" s="117">
        <f t="shared" si="2"/>
        <v>127.25116000000001</v>
      </c>
      <c r="E81" s="118">
        <v>10368</v>
      </c>
      <c r="F81" s="117">
        <f t="shared" si="5"/>
        <v>207.35999999999999</v>
      </c>
      <c r="G81" s="115" t="s">
        <v>364</v>
      </c>
      <c r="H81" s="67"/>
      <c r="I81" s="67"/>
      <c r="J81" s="115"/>
    </row>
    <row r="82" spans="1:10" s="65" customFormat="1" ht="18.95" customHeight="1" x14ac:dyDescent="0.25">
      <c r="A82" s="96">
        <v>2</v>
      </c>
      <c r="B82" s="111" t="s">
        <v>267</v>
      </c>
      <c r="C82" s="111"/>
      <c r="D82" s="117">
        <f t="shared" si="2"/>
        <v>0</v>
      </c>
      <c r="E82" s="118"/>
      <c r="F82" s="121"/>
      <c r="G82" s="115"/>
      <c r="H82" s="67"/>
      <c r="I82" s="67"/>
      <c r="J82" s="115" t="s">
        <v>364</v>
      </c>
    </row>
    <row r="83" spans="1:10" s="65" customFormat="1" ht="18.95" customHeight="1" x14ac:dyDescent="0.25">
      <c r="A83" s="19" t="s">
        <v>350</v>
      </c>
      <c r="B83" s="91" t="s">
        <v>445</v>
      </c>
      <c r="C83" s="116">
        <v>32.774140000000003</v>
      </c>
      <c r="D83" s="117">
        <f t="shared" si="2"/>
        <v>65.548280000000005</v>
      </c>
      <c r="E83" s="118">
        <v>12241</v>
      </c>
      <c r="F83" s="117">
        <f>E83/8000*100</f>
        <v>153.01249999999999</v>
      </c>
      <c r="G83" s="115" t="s">
        <v>364</v>
      </c>
      <c r="H83" s="67"/>
      <c r="I83" s="67"/>
      <c r="J83" s="115" t="s">
        <v>364</v>
      </c>
    </row>
    <row r="84" spans="1:10" s="65" customFormat="1" ht="18.95" customHeight="1" x14ac:dyDescent="0.25">
      <c r="A84" s="107" t="s">
        <v>210</v>
      </c>
      <c r="B84" s="131" t="s">
        <v>446</v>
      </c>
      <c r="C84" s="127"/>
      <c r="D84" s="117"/>
      <c r="E84" s="128"/>
      <c r="F84" s="125"/>
      <c r="G84" s="22"/>
      <c r="H84" s="67"/>
      <c r="I84" s="67"/>
      <c r="J84" s="115"/>
    </row>
    <row r="85" spans="1:10" s="65" customFormat="1" ht="18.95" customHeight="1" x14ac:dyDescent="0.25">
      <c r="A85" s="96">
        <v>1</v>
      </c>
      <c r="B85" s="111" t="s">
        <v>266</v>
      </c>
      <c r="C85" s="111"/>
      <c r="D85" s="117"/>
      <c r="E85" s="118"/>
      <c r="F85" s="121"/>
      <c r="G85" s="115"/>
      <c r="H85" s="67"/>
      <c r="I85" s="67"/>
      <c r="J85" s="115"/>
    </row>
    <row r="86" spans="1:10" s="65" customFormat="1" ht="18.95" customHeight="1" x14ac:dyDescent="0.25">
      <c r="A86" s="19" t="s">
        <v>333</v>
      </c>
      <c r="B86" s="91" t="s">
        <v>447</v>
      </c>
      <c r="C86" s="132">
        <v>33.876100000000001</v>
      </c>
      <c r="D86" s="117">
        <f t="shared" si="2"/>
        <v>67.752200000000002</v>
      </c>
      <c r="E86" s="118">
        <v>2610</v>
      </c>
      <c r="F86" s="117">
        <f>E86/5000*100</f>
        <v>52.2</v>
      </c>
      <c r="G86" s="115" t="s">
        <v>364</v>
      </c>
      <c r="H86" s="67"/>
      <c r="I86" s="67"/>
      <c r="J86" s="115" t="s">
        <v>364</v>
      </c>
    </row>
    <row r="87" spans="1:10" s="65" customFormat="1" ht="18.95" customHeight="1" x14ac:dyDescent="0.25">
      <c r="A87" s="19" t="s">
        <v>334</v>
      </c>
      <c r="B87" s="119" t="s">
        <v>448</v>
      </c>
      <c r="C87" s="132">
        <v>25.353840000000002</v>
      </c>
      <c r="D87" s="117">
        <f t="shared" si="2"/>
        <v>50.707679999999996</v>
      </c>
      <c r="E87" s="118">
        <v>3863</v>
      </c>
      <c r="F87" s="117">
        <f t="shared" ref="F87:F145" si="6">E87/5000*100</f>
        <v>77.259999999999991</v>
      </c>
      <c r="G87" s="115" t="s">
        <v>364</v>
      </c>
      <c r="H87" s="67"/>
      <c r="I87" s="67"/>
      <c r="J87" s="115" t="s">
        <v>364</v>
      </c>
    </row>
    <row r="88" spans="1:10" s="65" customFormat="1" ht="18.95" customHeight="1" x14ac:dyDescent="0.25">
      <c r="A88" s="19" t="s">
        <v>335</v>
      </c>
      <c r="B88" s="91" t="s">
        <v>449</v>
      </c>
      <c r="C88" s="132">
        <v>109.47996999999999</v>
      </c>
      <c r="D88" s="117">
        <f t="shared" ref="D88:D151" si="7">C88/50*100</f>
        <v>218.95994000000002</v>
      </c>
      <c r="E88" s="118">
        <v>6783</v>
      </c>
      <c r="F88" s="117">
        <f t="shared" si="6"/>
        <v>135.66</v>
      </c>
      <c r="G88" s="115" t="s">
        <v>364</v>
      </c>
      <c r="H88" s="67"/>
      <c r="I88" s="67"/>
      <c r="J88" s="115"/>
    </row>
    <row r="89" spans="1:10" s="65" customFormat="1" ht="18.95" customHeight="1" x14ac:dyDescent="0.25">
      <c r="A89" s="19" t="s">
        <v>336</v>
      </c>
      <c r="B89" s="91" t="s">
        <v>450</v>
      </c>
      <c r="C89" s="132">
        <v>65.253469999999993</v>
      </c>
      <c r="D89" s="117">
        <f t="shared" si="7"/>
        <v>130.50693999999999</v>
      </c>
      <c r="E89" s="118">
        <v>2775</v>
      </c>
      <c r="F89" s="117">
        <f t="shared" si="6"/>
        <v>55.500000000000007</v>
      </c>
      <c r="G89" s="115" t="s">
        <v>364</v>
      </c>
      <c r="H89" s="67"/>
      <c r="I89" s="67"/>
      <c r="J89" s="115" t="s">
        <v>364</v>
      </c>
    </row>
    <row r="90" spans="1:10" s="65" customFormat="1" ht="18.95" customHeight="1" x14ac:dyDescent="0.25">
      <c r="A90" s="19" t="s">
        <v>337</v>
      </c>
      <c r="B90" s="91" t="s">
        <v>451</v>
      </c>
      <c r="C90" s="132">
        <v>28.742350000000002</v>
      </c>
      <c r="D90" s="117">
        <f t="shared" si="7"/>
        <v>57.484699999999997</v>
      </c>
      <c r="E90" s="118">
        <v>4549</v>
      </c>
      <c r="F90" s="117">
        <f t="shared" si="6"/>
        <v>90.98</v>
      </c>
      <c r="G90" s="115" t="s">
        <v>364</v>
      </c>
      <c r="H90" s="67"/>
      <c r="I90" s="67"/>
      <c r="J90" s="115" t="s">
        <v>364</v>
      </c>
    </row>
    <row r="91" spans="1:10" s="65" customFormat="1" ht="18.95" customHeight="1" x14ac:dyDescent="0.25">
      <c r="A91" s="19" t="s">
        <v>338</v>
      </c>
      <c r="B91" s="91" t="s">
        <v>452</v>
      </c>
      <c r="C91" s="132">
        <v>31.327080000000002</v>
      </c>
      <c r="D91" s="117">
        <f t="shared" si="7"/>
        <v>62.654160000000005</v>
      </c>
      <c r="E91" s="118">
        <v>2701</v>
      </c>
      <c r="F91" s="117">
        <f t="shared" si="6"/>
        <v>54.02</v>
      </c>
      <c r="G91" s="115" t="s">
        <v>364</v>
      </c>
      <c r="H91" s="67"/>
      <c r="I91" s="67"/>
      <c r="J91" s="115" t="s">
        <v>364</v>
      </c>
    </row>
    <row r="92" spans="1:10" s="65" customFormat="1" ht="18.95" customHeight="1" x14ac:dyDescent="0.25">
      <c r="A92" s="19" t="s">
        <v>339</v>
      </c>
      <c r="B92" s="91" t="s">
        <v>453</v>
      </c>
      <c r="C92" s="116">
        <v>39.883789999999998</v>
      </c>
      <c r="D92" s="117">
        <f t="shared" si="7"/>
        <v>79.767579999999995</v>
      </c>
      <c r="E92" s="118">
        <v>10247</v>
      </c>
      <c r="F92" s="117">
        <f t="shared" si="6"/>
        <v>204.94</v>
      </c>
      <c r="G92" s="115" t="s">
        <v>364</v>
      </c>
      <c r="H92" s="67"/>
      <c r="I92" s="67"/>
      <c r="J92" s="115" t="s">
        <v>364</v>
      </c>
    </row>
    <row r="93" spans="1:10" s="65" customFormat="1" ht="18.95" customHeight="1" x14ac:dyDescent="0.25">
      <c r="A93" s="19" t="s">
        <v>340</v>
      </c>
      <c r="B93" s="91" t="s">
        <v>454</v>
      </c>
      <c r="C93" s="132">
        <v>33.037869999999998</v>
      </c>
      <c r="D93" s="117">
        <f t="shared" si="7"/>
        <v>66.075739999999996</v>
      </c>
      <c r="E93" s="118">
        <v>6072</v>
      </c>
      <c r="F93" s="117">
        <f t="shared" si="6"/>
        <v>121.44</v>
      </c>
      <c r="G93" s="115" t="s">
        <v>364</v>
      </c>
      <c r="H93" s="67"/>
      <c r="I93" s="67"/>
      <c r="J93" s="115" t="s">
        <v>364</v>
      </c>
    </row>
    <row r="94" spans="1:10" s="65" customFormat="1" ht="18.95" customHeight="1" x14ac:dyDescent="0.25">
      <c r="A94" s="19" t="s">
        <v>341</v>
      </c>
      <c r="B94" s="91" t="s">
        <v>455</v>
      </c>
      <c r="C94" s="132">
        <v>103.67189</v>
      </c>
      <c r="D94" s="117">
        <f t="shared" si="7"/>
        <v>207.34378000000001</v>
      </c>
      <c r="E94" s="118">
        <v>8107</v>
      </c>
      <c r="F94" s="117">
        <f t="shared" si="6"/>
        <v>162.13999999999999</v>
      </c>
      <c r="G94" s="115" t="s">
        <v>364</v>
      </c>
      <c r="H94" s="67"/>
      <c r="I94" s="67"/>
      <c r="J94" s="115" t="s">
        <v>364</v>
      </c>
    </row>
    <row r="95" spans="1:10" s="65" customFormat="1" ht="18.95" customHeight="1" x14ac:dyDescent="0.25">
      <c r="A95" s="19" t="s">
        <v>342</v>
      </c>
      <c r="B95" s="91" t="s">
        <v>456</v>
      </c>
      <c r="C95" s="132">
        <v>42.873810000000006</v>
      </c>
      <c r="D95" s="117">
        <f t="shared" si="7"/>
        <v>85.747620000000012</v>
      </c>
      <c r="E95" s="118">
        <v>4244</v>
      </c>
      <c r="F95" s="117">
        <f t="shared" si="6"/>
        <v>84.88</v>
      </c>
      <c r="G95" s="115" t="s">
        <v>364</v>
      </c>
      <c r="H95" s="67"/>
      <c r="I95" s="67"/>
      <c r="J95" s="115" t="s">
        <v>364</v>
      </c>
    </row>
    <row r="96" spans="1:10" s="65" customFormat="1" ht="18.95" customHeight="1" x14ac:dyDescent="0.25">
      <c r="A96" s="19" t="s">
        <v>343</v>
      </c>
      <c r="B96" s="91" t="s">
        <v>457</v>
      </c>
      <c r="C96" s="132">
        <v>56.960360000000001</v>
      </c>
      <c r="D96" s="117">
        <f t="shared" si="7"/>
        <v>113.92072</v>
      </c>
      <c r="E96" s="118">
        <v>4403</v>
      </c>
      <c r="F96" s="117">
        <f t="shared" si="6"/>
        <v>88.06</v>
      </c>
      <c r="G96" s="115" t="s">
        <v>364</v>
      </c>
      <c r="H96" s="67"/>
      <c r="I96" s="67"/>
      <c r="J96" s="115" t="s">
        <v>364</v>
      </c>
    </row>
    <row r="97" spans="1:10" s="65" customFormat="1" ht="18.95" customHeight="1" x14ac:dyDescent="0.25">
      <c r="A97" s="19" t="s">
        <v>344</v>
      </c>
      <c r="B97" s="91" t="s">
        <v>458</v>
      </c>
      <c r="C97" s="132">
        <v>31.727739999999997</v>
      </c>
      <c r="D97" s="117">
        <f t="shared" si="7"/>
        <v>63.455479999999994</v>
      </c>
      <c r="E97" s="118">
        <v>6711</v>
      </c>
      <c r="F97" s="117">
        <f t="shared" si="6"/>
        <v>134.22</v>
      </c>
      <c r="G97" s="115" t="s">
        <v>364</v>
      </c>
      <c r="H97" s="67"/>
      <c r="I97" s="67"/>
      <c r="J97" s="115" t="s">
        <v>364</v>
      </c>
    </row>
    <row r="98" spans="1:10" s="65" customFormat="1" ht="18.95" customHeight="1" x14ac:dyDescent="0.25">
      <c r="A98" s="19" t="s">
        <v>345</v>
      </c>
      <c r="B98" s="91" t="s">
        <v>459</v>
      </c>
      <c r="C98" s="132">
        <v>42.983689999999996</v>
      </c>
      <c r="D98" s="117">
        <f t="shared" si="7"/>
        <v>85.967379999999991</v>
      </c>
      <c r="E98" s="118">
        <v>3016</v>
      </c>
      <c r="F98" s="117">
        <f t="shared" si="6"/>
        <v>60.319999999999993</v>
      </c>
      <c r="G98" s="115" t="s">
        <v>364</v>
      </c>
      <c r="H98" s="67"/>
      <c r="I98" s="67"/>
      <c r="J98" s="115" t="s">
        <v>364</v>
      </c>
    </row>
    <row r="99" spans="1:10" s="65" customFormat="1" ht="18.95" customHeight="1" x14ac:dyDescent="0.25">
      <c r="A99" s="19" t="s">
        <v>346</v>
      </c>
      <c r="B99" s="91" t="s">
        <v>460</v>
      </c>
      <c r="C99" s="132">
        <v>38.362479999999998</v>
      </c>
      <c r="D99" s="117">
        <f t="shared" si="7"/>
        <v>76.724959999999996</v>
      </c>
      <c r="E99" s="118">
        <v>6573</v>
      </c>
      <c r="F99" s="117">
        <f t="shared" si="6"/>
        <v>131.46</v>
      </c>
      <c r="G99" s="115" t="s">
        <v>364</v>
      </c>
      <c r="H99" s="67"/>
      <c r="I99" s="67"/>
      <c r="J99" s="115" t="s">
        <v>364</v>
      </c>
    </row>
    <row r="100" spans="1:10" s="65" customFormat="1" ht="18.95" customHeight="1" x14ac:dyDescent="0.25">
      <c r="A100" s="19" t="s">
        <v>347</v>
      </c>
      <c r="B100" s="91" t="s">
        <v>461</v>
      </c>
      <c r="C100" s="132">
        <v>30.472559999999998</v>
      </c>
      <c r="D100" s="117">
        <f t="shared" si="7"/>
        <v>60.945119999999996</v>
      </c>
      <c r="E100" s="118">
        <v>3789</v>
      </c>
      <c r="F100" s="117">
        <f t="shared" si="6"/>
        <v>75.78</v>
      </c>
      <c r="G100" s="115" t="s">
        <v>364</v>
      </c>
      <c r="H100" s="67"/>
      <c r="I100" s="67"/>
      <c r="J100" s="115" t="s">
        <v>364</v>
      </c>
    </row>
    <row r="101" spans="1:10" s="65" customFormat="1" ht="18.95" customHeight="1" x14ac:dyDescent="0.25">
      <c r="A101" s="19" t="s">
        <v>348</v>
      </c>
      <c r="B101" s="91" t="s">
        <v>462</v>
      </c>
      <c r="C101" s="132">
        <v>26.1721</v>
      </c>
      <c r="D101" s="117">
        <f t="shared" si="7"/>
        <v>52.344199999999994</v>
      </c>
      <c r="E101" s="118">
        <v>6418</v>
      </c>
      <c r="F101" s="117">
        <f t="shared" si="6"/>
        <v>128.36000000000001</v>
      </c>
      <c r="G101" s="115" t="s">
        <v>364</v>
      </c>
      <c r="H101" s="67"/>
      <c r="I101" s="67"/>
      <c r="J101" s="115" t="s">
        <v>364</v>
      </c>
    </row>
    <row r="102" spans="1:10" s="65" customFormat="1" ht="18.95" customHeight="1" x14ac:dyDescent="0.25">
      <c r="A102" s="19" t="s">
        <v>349</v>
      </c>
      <c r="B102" s="91" t="s">
        <v>463</v>
      </c>
      <c r="C102" s="132">
        <v>30.13625</v>
      </c>
      <c r="D102" s="117">
        <f t="shared" si="7"/>
        <v>60.272499999999994</v>
      </c>
      <c r="E102" s="118">
        <v>2651</v>
      </c>
      <c r="F102" s="117">
        <f t="shared" si="6"/>
        <v>53.02</v>
      </c>
      <c r="G102" s="115" t="s">
        <v>364</v>
      </c>
      <c r="H102" s="67"/>
      <c r="I102" s="67"/>
      <c r="J102" s="115" t="s">
        <v>364</v>
      </c>
    </row>
    <row r="103" spans="1:10" s="65" customFormat="1" ht="18.95" customHeight="1" x14ac:dyDescent="0.25">
      <c r="A103" s="19" t="s">
        <v>356</v>
      </c>
      <c r="B103" s="91" t="s">
        <v>464</v>
      </c>
      <c r="C103" s="132">
        <v>48.43121</v>
      </c>
      <c r="D103" s="117">
        <f t="shared" si="7"/>
        <v>96.86242</v>
      </c>
      <c r="E103" s="118">
        <v>3692</v>
      </c>
      <c r="F103" s="117">
        <f t="shared" si="6"/>
        <v>73.839999999999989</v>
      </c>
      <c r="G103" s="115" t="s">
        <v>364</v>
      </c>
      <c r="H103" s="67"/>
      <c r="I103" s="67"/>
      <c r="J103" s="115" t="s">
        <v>364</v>
      </c>
    </row>
    <row r="104" spans="1:10" s="65" customFormat="1" ht="18.95" customHeight="1" x14ac:dyDescent="0.25">
      <c r="A104" s="19" t="s">
        <v>357</v>
      </c>
      <c r="B104" s="91" t="s">
        <v>465</v>
      </c>
      <c r="C104" s="132">
        <v>11.950519999999999</v>
      </c>
      <c r="D104" s="117">
        <f t="shared" si="7"/>
        <v>23.901039999999998</v>
      </c>
      <c r="E104" s="118">
        <v>10786</v>
      </c>
      <c r="F104" s="117">
        <f t="shared" si="6"/>
        <v>215.72</v>
      </c>
      <c r="G104" s="115" t="s">
        <v>364</v>
      </c>
      <c r="H104" s="67"/>
      <c r="I104" s="67"/>
      <c r="J104" s="115" t="s">
        <v>364</v>
      </c>
    </row>
    <row r="105" spans="1:10" s="65" customFormat="1" ht="18.95" customHeight="1" x14ac:dyDescent="0.25">
      <c r="A105" s="19" t="s">
        <v>358</v>
      </c>
      <c r="B105" s="91" t="s">
        <v>466</v>
      </c>
      <c r="C105" s="132">
        <v>27.478490000000001</v>
      </c>
      <c r="D105" s="117">
        <f t="shared" si="7"/>
        <v>54.956980000000001</v>
      </c>
      <c r="E105" s="118">
        <v>5402</v>
      </c>
      <c r="F105" s="117">
        <f t="shared" si="6"/>
        <v>108.04</v>
      </c>
      <c r="G105" s="115" t="s">
        <v>364</v>
      </c>
      <c r="H105" s="67"/>
      <c r="I105" s="67"/>
      <c r="J105" s="115" t="s">
        <v>364</v>
      </c>
    </row>
    <row r="106" spans="1:10" s="65" customFormat="1" ht="18.95" customHeight="1" x14ac:dyDescent="0.25">
      <c r="A106" s="19" t="s">
        <v>359</v>
      </c>
      <c r="B106" s="91" t="s">
        <v>467</v>
      </c>
      <c r="C106" s="132">
        <v>26.997820000000001</v>
      </c>
      <c r="D106" s="117">
        <f t="shared" si="7"/>
        <v>53.995640000000002</v>
      </c>
      <c r="E106" s="118">
        <v>5694</v>
      </c>
      <c r="F106" s="117">
        <f t="shared" si="6"/>
        <v>113.88000000000001</v>
      </c>
      <c r="G106" s="115" t="s">
        <v>364</v>
      </c>
      <c r="H106" s="67"/>
      <c r="I106" s="67"/>
      <c r="J106" s="115" t="s">
        <v>364</v>
      </c>
    </row>
    <row r="107" spans="1:10" s="65" customFormat="1" ht="18.95" customHeight="1" x14ac:dyDescent="0.25">
      <c r="A107" s="19" t="s">
        <v>360</v>
      </c>
      <c r="B107" s="91" t="s">
        <v>468</v>
      </c>
      <c r="C107" s="132">
        <v>46.273159999999997</v>
      </c>
      <c r="D107" s="117">
        <f t="shared" si="7"/>
        <v>92.546319999999994</v>
      </c>
      <c r="E107" s="118">
        <v>6042</v>
      </c>
      <c r="F107" s="117">
        <f t="shared" si="6"/>
        <v>120.83999999999999</v>
      </c>
      <c r="G107" s="115" t="s">
        <v>364</v>
      </c>
      <c r="H107" s="67"/>
      <c r="I107" s="67"/>
      <c r="J107" s="115" t="s">
        <v>364</v>
      </c>
    </row>
    <row r="108" spans="1:10" s="65" customFormat="1" ht="18.95" customHeight="1" x14ac:dyDescent="0.25">
      <c r="A108" s="19" t="s">
        <v>361</v>
      </c>
      <c r="B108" s="91" t="s">
        <v>469</v>
      </c>
      <c r="C108" s="132">
        <v>32.717130000000004</v>
      </c>
      <c r="D108" s="117">
        <f t="shared" si="7"/>
        <v>65.434260000000009</v>
      </c>
      <c r="E108" s="118">
        <v>14428</v>
      </c>
      <c r="F108" s="117">
        <f t="shared" si="6"/>
        <v>288.56</v>
      </c>
      <c r="G108" s="115" t="s">
        <v>364</v>
      </c>
      <c r="H108" s="67"/>
      <c r="I108" s="67"/>
      <c r="J108" s="115" t="s">
        <v>364</v>
      </c>
    </row>
    <row r="109" spans="1:10" s="65" customFormat="1" ht="18.95" customHeight="1" x14ac:dyDescent="0.25">
      <c r="A109" s="19" t="s">
        <v>470</v>
      </c>
      <c r="B109" s="91" t="s">
        <v>471</v>
      </c>
      <c r="C109" s="132">
        <v>11.998199999999999</v>
      </c>
      <c r="D109" s="117">
        <f t="shared" si="7"/>
        <v>23.996399999999998</v>
      </c>
      <c r="E109" s="118">
        <v>6236</v>
      </c>
      <c r="F109" s="117">
        <f t="shared" si="6"/>
        <v>124.72000000000001</v>
      </c>
      <c r="G109" s="115" t="s">
        <v>364</v>
      </c>
      <c r="H109" s="67"/>
      <c r="I109" s="67"/>
      <c r="J109" s="115" t="s">
        <v>364</v>
      </c>
    </row>
    <row r="110" spans="1:10" s="65" customFormat="1" ht="18.95" customHeight="1" x14ac:dyDescent="0.25">
      <c r="A110" s="19" t="s">
        <v>472</v>
      </c>
      <c r="B110" s="91" t="s">
        <v>473</v>
      </c>
      <c r="C110" s="132">
        <v>21.238209999999999</v>
      </c>
      <c r="D110" s="117">
        <f t="shared" si="7"/>
        <v>42.476419999999997</v>
      </c>
      <c r="E110" s="118">
        <v>6217</v>
      </c>
      <c r="F110" s="117">
        <f t="shared" si="6"/>
        <v>124.34</v>
      </c>
      <c r="G110" s="115" t="s">
        <v>364</v>
      </c>
      <c r="H110" s="67"/>
      <c r="I110" s="67"/>
      <c r="J110" s="115" t="s">
        <v>364</v>
      </c>
    </row>
    <row r="111" spans="1:10" s="65" customFormat="1" ht="18.95" customHeight="1" x14ac:dyDescent="0.25">
      <c r="A111" s="19" t="s">
        <v>474</v>
      </c>
      <c r="B111" s="91" t="s">
        <v>475</v>
      </c>
      <c r="C111" s="132">
        <v>17.013760000000001</v>
      </c>
      <c r="D111" s="117">
        <f t="shared" si="7"/>
        <v>34.027520000000003</v>
      </c>
      <c r="E111" s="118">
        <v>5886</v>
      </c>
      <c r="F111" s="117">
        <f t="shared" si="6"/>
        <v>117.72</v>
      </c>
      <c r="G111" s="115" t="s">
        <v>364</v>
      </c>
      <c r="H111" s="67"/>
      <c r="I111" s="67"/>
      <c r="J111" s="115" t="s">
        <v>364</v>
      </c>
    </row>
    <row r="112" spans="1:10" s="65" customFormat="1" ht="18.95" customHeight="1" x14ac:dyDescent="0.25">
      <c r="A112" s="19" t="s">
        <v>476</v>
      </c>
      <c r="B112" s="91" t="s">
        <v>477</v>
      </c>
      <c r="C112" s="132">
        <v>20.786239999999999</v>
      </c>
      <c r="D112" s="117">
        <f t="shared" si="7"/>
        <v>41.572479999999999</v>
      </c>
      <c r="E112" s="118">
        <v>9696</v>
      </c>
      <c r="F112" s="117">
        <f t="shared" si="6"/>
        <v>193.92000000000002</v>
      </c>
      <c r="G112" s="115" t="s">
        <v>364</v>
      </c>
      <c r="H112" s="67"/>
      <c r="I112" s="67"/>
      <c r="J112" s="115" t="s">
        <v>364</v>
      </c>
    </row>
    <row r="113" spans="1:10" s="65" customFormat="1" ht="18.95" customHeight="1" x14ac:dyDescent="0.25">
      <c r="A113" s="96">
        <v>2</v>
      </c>
      <c r="B113" s="111" t="s">
        <v>478</v>
      </c>
      <c r="C113" s="111"/>
      <c r="D113" s="117">
        <f t="shared" si="7"/>
        <v>0</v>
      </c>
      <c r="E113" s="118"/>
      <c r="F113" s="117"/>
      <c r="G113" s="115"/>
      <c r="H113" s="67"/>
      <c r="I113" s="67"/>
      <c r="J113" s="115" t="s">
        <v>364</v>
      </c>
    </row>
    <row r="114" spans="1:10" s="65" customFormat="1" ht="18.95" customHeight="1" x14ac:dyDescent="0.25">
      <c r="A114" s="19" t="s">
        <v>350</v>
      </c>
      <c r="B114" s="91" t="s">
        <v>479</v>
      </c>
      <c r="C114" s="132">
        <v>32.54</v>
      </c>
      <c r="D114" s="117">
        <f>C114/14*100</f>
        <v>232.42857142857142</v>
      </c>
      <c r="E114" s="118">
        <v>13029</v>
      </c>
      <c r="F114" s="117">
        <f>E114/8000*100</f>
        <v>162.86250000000001</v>
      </c>
      <c r="G114" s="115" t="s">
        <v>364</v>
      </c>
      <c r="H114" s="67"/>
      <c r="I114" s="67"/>
      <c r="J114" s="115" t="s">
        <v>364</v>
      </c>
    </row>
    <row r="115" spans="1:10" s="65" customFormat="1" ht="18.95" customHeight="1" x14ac:dyDescent="0.25">
      <c r="A115" s="96" t="s">
        <v>211</v>
      </c>
      <c r="B115" s="126" t="s">
        <v>480</v>
      </c>
      <c r="C115" s="122"/>
      <c r="D115" s="117"/>
      <c r="E115" s="124"/>
      <c r="F115" s="117"/>
      <c r="G115" s="104"/>
      <c r="H115" s="67"/>
      <c r="I115" s="67"/>
      <c r="J115" s="115"/>
    </row>
    <row r="116" spans="1:10" s="65" customFormat="1" ht="18.95" customHeight="1" x14ac:dyDescent="0.25">
      <c r="A116" s="96">
        <v>1</v>
      </c>
      <c r="B116" s="111" t="s">
        <v>266</v>
      </c>
      <c r="C116" s="111"/>
      <c r="D116" s="117"/>
      <c r="E116" s="118"/>
      <c r="F116" s="117"/>
      <c r="G116" s="115"/>
      <c r="H116" s="67"/>
      <c r="I116" s="67"/>
      <c r="J116" s="115"/>
    </row>
    <row r="117" spans="1:10" s="65" customFormat="1" ht="18.95" customHeight="1" x14ac:dyDescent="0.25">
      <c r="A117" s="19" t="s">
        <v>333</v>
      </c>
      <c r="B117" s="119" t="s">
        <v>481</v>
      </c>
      <c r="C117" s="116">
        <v>32.987400000000001</v>
      </c>
      <c r="D117" s="117">
        <f t="shared" si="7"/>
        <v>65.974800000000002</v>
      </c>
      <c r="E117" s="118">
        <v>5854</v>
      </c>
      <c r="F117" s="117">
        <f t="shared" si="6"/>
        <v>117.08000000000001</v>
      </c>
      <c r="G117" s="115" t="s">
        <v>364</v>
      </c>
      <c r="H117" s="67"/>
      <c r="I117" s="67"/>
      <c r="J117" s="115" t="s">
        <v>364</v>
      </c>
    </row>
    <row r="118" spans="1:10" s="65" customFormat="1" ht="18.95" customHeight="1" x14ac:dyDescent="0.25">
      <c r="A118" s="19" t="s">
        <v>334</v>
      </c>
      <c r="B118" s="91" t="s">
        <v>482</v>
      </c>
      <c r="C118" s="116">
        <v>33.084630000000004</v>
      </c>
      <c r="D118" s="117">
        <f t="shared" si="7"/>
        <v>66.169260000000008</v>
      </c>
      <c r="E118" s="118">
        <v>6400</v>
      </c>
      <c r="F118" s="117">
        <f t="shared" si="6"/>
        <v>128</v>
      </c>
      <c r="G118" s="115" t="s">
        <v>364</v>
      </c>
      <c r="H118" s="67"/>
      <c r="I118" s="67"/>
      <c r="J118" s="115" t="s">
        <v>364</v>
      </c>
    </row>
    <row r="119" spans="1:10" s="65" customFormat="1" ht="18.95" customHeight="1" x14ac:dyDescent="0.25">
      <c r="A119" s="19" t="s">
        <v>335</v>
      </c>
      <c r="B119" s="91" t="s">
        <v>483</v>
      </c>
      <c r="C119" s="116">
        <v>35.107590000000002</v>
      </c>
      <c r="D119" s="117">
        <f t="shared" si="7"/>
        <v>70.215180000000004</v>
      </c>
      <c r="E119" s="118">
        <v>5268</v>
      </c>
      <c r="F119" s="117">
        <f t="shared" si="6"/>
        <v>105.36000000000001</v>
      </c>
      <c r="G119" s="115" t="s">
        <v>364</v>
      </c>
      <c r="H119" s="67"/>
      <c r="I119" s="67"/>
      <c r="J119" s="115" t="s">
        <v>364</v>
      </c>
    </row>
    <row r="120" spans="1:10" s="65" customFormat="1" ht="18.95" customHeight="1" x14ac:dyDescent="0.25">
      <c r="A120" s="19" t="s">
        <v>336</v>
      </c>
      <c r="B120" s="91" t="s">
        <v>484</v>
      </c>
      <c r="C120" s="116">
        <v>21.445720000000001</v>
      </c>
      <c r="D120" s="117">
        <f t="shared" si="7"/>
        <v>42.891440000000003</v>
      </c>
      <c r="E120" s="118">
        <v>10185</v>
      </c>
      <c r="F120" s="117">
        <f t="shared" si="6"/>
        <v>203.7</v>
      </c>
      <c r="G120" s="115" t="s">
        <v>364</v>
      </c>
      <c r="H120" s="67"/>
      <c r="I120" s="67"/>
      <c r="J120" s="115" t="s">
        <v>364</v>
      </c>
    </row>
    <row r="121" spans="1:10" s="65" customFormat="1" ht="18.95" customHeight="1" x14ac:dyDescent="0.25">
      <c r="A121" s="19" t="s">
        <v>337</v>
      </c>
      <c r="B121" s="91" t="s">
        <v>485</v>
      </c>
      <c r="C121" s="116">
        <v>22.39029</v>
      </c>
      <c r="D121" s="117">
        <f t="shared" si="7"/>
        <v>44.78058</v>
      </c>
      <c r="E121" s="118">
        <v>6820</v>
      </c>
      <c r="F121" s="117">
        <f t="shared" si="6"/>
        <v>136.4</v>
      </c>
      <c r="G121" s="115" t="s">
        <v>364</v>
      </c>
      <c r="H121" s="67"/>
      <c r="I121" s="67"/>
      <c r="J121" s="115" t="s">
        <v>364</v>
      </c>
    </row>
    <row r="122" spans="1:10" s="65" customFormat="1" ht="18.95" customHeight="1" x14ac:dyDescent="0.25">
      <c r="A122" s="19" t="s">
        <v>338</v>
      </c>
      <c r="B122" s="91" t="s">
        <v>486</v>
      </c>
      <c r="C122" s="116">
        <v>12.93812</v>
      </c>
      <c r="D122" s="117">
        <f t="shared" si="7"/>
        <v>25.876239999999999</v>
      </c>
      <c r="E122" s="118">
        <v>3395</v>
      </c>
      <c r="F122" s="117">
        <f t="shared" si="6"/>
        <v>67.900000000000006</v>
      </c>
      <c r="G122" s="115" t="s">
        <v>364</v>
      </c>
      <c r="H122" s="67"/>
      <c r="I122" s="67"/>
      <c r="J122" s="115" t="s">
        <v>364</v>
      </c>
    </row>
    <row r="123" spans="1:10" s="65" customFormat="1" ht="18.95" customHeight="1" x14ac:dyDescent="0.25">
      <c r="A123" s="19" t="s">
        <v>339</v>
      </c>
      <c r="B123" s="91" t="s">
        <v>487</v>
      </c>
      <c r="C123" s="116">
        <v>32.54804</v>
      </c>
      <c r="D123" s="117">
        <f t="shared" si="7"/>
        <v>65.096080000000001</v>
      </c>
      <c r="E123" s="118">
        <v>3658</v>
      </c>
      <c r="F123" s="117">
        <f t="shared" si="6"/>
        <v>73.16</v>
      </c>
      <c r="G123" s="115" t="s">
        <v>364</v>
      </c>
      <c r="H123" s="67"/>
      <c r="I123" s="67"/>
      <c r="J123" s="115" t="s">
        <v>364</v>
      </c>
    </row>
    <row r="124" spans="1:10" s="65" customFormat="1" ht="18.95" customHeight="1" x14ac:dyDescent="0.25">
      <c r="A124" s="19" t="s">
        <v>340</v>
      </c>
      <c r="B124" s="91" t="s">
        <v>488</v>
      </c>
      <c r="C124" s="116">
        <v>30.597440000000002</v>
      </c>
      <c r="D124" s="117">
        <f t="shared" si="7"/>
        <v>61.194880000000005</v>
      </c>
      <c r="E124" s="118">
        <v>7917</v>
      </c>
      <c r="F124" s="117">
        <f t="shared" si="6"/>
        <v>158.34</v>
      </c>
      <c r="G124" s="115" t="s">
        <v>364</v>
      </c>
      <c r="H124" s="67"/>
      <c r="I124" s="67"/>
      <c r="J124" s="115" t="s">
        <v>364</v>
      </c>
    </row>
    <row r="125" spans="1:10" s="65" customFormat="1" ht="18.95" customHeight="1" x14ac:dyDescent="0.25">
      <c r="A125" s="19" t="s">
        <v>341</v>
      </c>
      <c r="B125" s="91" t="s">
        <v>489</v>
      </c>
      <c r="C125" s="116">
        <v>25.643840000000001</v>
      </c>
      <c r="D125" s="117">
        <f t="shared" si="7"/>
        <v>51.287680000000002</v>
      </c>
      <c r="E125" s="118">
        <v>7334</v>
      </c>
      <c r="F125" s="117">
        <f t="shared" si="6"/>
        <v>146.68</v>
      </c>
      <c r="G125" s="115" t="s">
        <v>364</v>
      </c>
      <c r="H125" s="67"/>
      <c r="I125" s="67"/>
      <c r="J125" s="115" t="s">
        <v>364</v>
      </c>
    </row>
    <row r="126" spans="1:10" s="65" customFormat="1" ht="18.95" customHeight="1" x14ac:dyDescent="0.25">
      <c r="A126" s="19" t="s">
        <v>342</v>
      </c>
      <c r="B126" s="91" t="s">
        <v>490</v>
      </c>
      <c r="C126" s="116">
        <v>31.78791</v>
      </c>
      <c r="D126" s="117">
        <f t="shared" si="7"/>
        <v>63.575820000000007</v>
      </c>
      <c r="E126" s="118">
        <v>6216</v>
      </c>
      <c r="F126" s="117">
        <f t="shared" si="6"/>
        <v>124.32000000000001</v>
      </c>
      <c r="G126" s="115" t="s">
        <v>364</v>
      </c>
      <c r="H126" s="67"/>
      <c r="I126" s="67"/>
      <c r="J126" s="115" t="s">
        <v>364</v>
      </c>
    </row>
    <row r="127" spans="1:10" s="65" customFormat="1" ht="18.95" customHeight="1" x14ac:dyDescent="0.25">
      <c r="A127" s="19" t="s">
        <v>343</v>
      </c>
      <c r="B127" s="91" t="s">
        <v>491</v>
      </c>
      <c r="C127" s="116">
        <v>40.003839999999997</v>
      </c>
      <c r="D127" s="117">
        <f t="shared" si="7"/>
        <v>80.007679999999993</v>
      </c>
      <c r="E127" s="118">
        <v>10353</v>
      </c>
      <c r="F127" s="117">
        <f t="shared" si="6"/>
        <v>207.06000000000003</v>
      </c>
      <c r="G127" s="115" t="s">
        <v>364</v>
      </c>
      <c r="H127" s="67"/>
      <c r="I127" s="67"/>
      <c r="J127" s="115" t="s">
        <v>364</v>
      </c>
    </row>
    <row r="128" spans="1:10" s="65" customFormat="1" ht="18.95" customHeight="1" x14ac:dyDescent="0.25">
      <c r="A128" s="19" t="s">
        <v>344</v>
      </c>
      <c r="B128" s="91" t="s">
        <v>492</v>
      </c>
      <c r="C128" s="116">
        <v>49.120530000000002</v>
      </c>
      <c r="D128" s="117">
        <f t="shared" si="7"/>
        <v>98.241060000000004</v>
      </c>
      <c r="E128" s="118">
        <v>10339</v>
      </c>
      <c r="F128" s="117">
        <f t="shared" si="6"/>
        <v>206.78</v>
      </c>
      <c r="G128" s="115" t="s">
        <v>364</v>
      </c>
      <c r="H128" s="67"/>
      <c r="I128" s="67"/>
      <c r="J128" s="115" t="s">
        <v>364</v>
      </c>
    </row>
    <row r="129" spans="1:10" s="65" customFormat="1" ht="18.95" customHeight="1" x14ac:dyDescent="0.25">
      <c r="A129" s="19" t="s">
        <v>345</v>
      </c>
      <c r="B129" s="91" t="s">
        <v>493</v>
      </c>
      <c r="C129" s="116">
        <v>28.209</v>
      </c>
      <c r="D129" s="117">
        <f t="shared" si="7"/>
        <v>56.417999999999999</v>
      </c>
      <c r="E129" s="118">
        <v>3391</v>
      </c>
      <c r="F129" s="117">
        <f t="shared" si="6"/>
        <v>67.820000000000007</v>
      </c>
      <c r="G129" s="115" t="s">
        <v>364</v>
      </c>
      <c r="H129" s="67"/>
      <c r="I129" s="67"/>
      <c r="J129" s="115" t="s">
        <v>364</v>
      </c>
    </row>
    <row r="130" spans="1:10" s="65" customFormat="1" ht="18.95" customHeight="1" x14ac:dyDescent="0.25">
      <c r="A130" s="19" t="s">
        <v>346</v>
      </c>
      <c r="B130" s="91" t="s">
        <v>494</v>
      </c>
      <c r="C130" s="116">
        <v>38.682739999999995</v>
      </c>
      <c r="D130" s="117">
        <f t="shared" si="7"/>
        <v>77.365479999999991</v>
      </c>
      <c r="E130" s="118">
        <v>8550</v>
      </c>
      <c r="F130" s="117">
        <f t="shared" si="6"/>
        <v>171</v>
      </c>
      <c r="G130" s="115" t="s">
        <v>364</v>
      </c>
      <c r="H130" s="67"/>
      <c r="I130" s="67"/>
      <c r="J130" s="115" t="s">
        <v>364</v>
      </c>
    </row>
    <row r="131" spans="1:10" s="65" customFormat="1" ht="18.95" customHeight="1" x14ac:dyDescent="0.25">
      <c r="A131" s="19" t="s">
        <v>347</v>
      </c>
      <c r="B131" s="91" t="s">
        <v>495</v>
      </c>
      <c r="C131" s="116">
        <v>12.43994</v>
      </c>
      <c r="D131" s="117">
        <f t="shared" si="7"/>
        <v>24.87988</v>
      </c>
      <c r="E131" s="118">
        <v>4320</v>
      </c>
      <c r="F131" s="117">
        <f t="shared" si="6"/>
        <v>86.4</v>
      </c>
      <c r="G131" s="115" t="s">
        <v>364</v>
      </c>
      <c r="H131" s="67"/>
      <c r="I131" s="67"/>
      <c r="J131" s="115" t="s">
        <v>364</v>
      </c>
    </row>
    <row r="132" spans="1:10" s="65" customFormat="1" ht="18.95" customHeight="1" x14ac:dyDescent="0.25">
      <c r="A132" s="19" t="s">
        <v>348</v>
      </c>
      <c r="B132" s="91" t="s">
        <v>496</v>
      </c>
      <c r="C132" s="116">
        <v>13.30021</v>
      </c>
      <c r="D132" s="117">
        <f t="shared" si="7"/>
        <v>26.600420000000003</v>
      </c>
      <c r="E132" s="118">
        <v>3426</v>
      </c>
      <c r="F132" s="117">
        <f t="shared" si="6"/>
        <v>68.52000000000001</v>
      </c>
      <c r="G132" s="115" t="s">
        <v>364</v>
      </c>
      <c r="H132" s="67"/>
      <c r="I132" s="67"/>
      <c r="J132" s="115" t="s">
        <v>364</v>
      </c>
    </row>
    <row r="133" spans="1:10" s="65" customFormat="1" ht="18.95" customHeight="1" x14ac:dyDescent="0.25">
      <c r="A133" s="19" t="s">
        <v>349</v>
      </c>
      <c r="B133" s="91" t="s">
        <v>497</v>
      </c>
      <c r="C133" s="116">
        <v>47.525799999999997</v>
      </c>
      <c r="D133" s="117">
        <f t="shared" si="7"/>
        <v>95.051599999999993</v>
      </c>
      <c r="E133" s="118">
        <v>6915</v>
      </c>
      <c r="F133" s="117">
        <f t="shared" si="6"/>
        <v>138.30000000000001</v>
      </c>
      <c r="G133" s="115" t="s">
        <v>364</v>
      </c>
      <c r="H133" s="67"/>
      <c r="I133" s="67"/>
      <c r="J133" s="115" t="s">
        <v>364</v>
      </c>
    </row>
    <row r="134" spans="1:10" s="65" customFormat="1" ht="18.95" customHeight="1" x14ac:dyDescent="0.25">
      <c r="A134" s="19" t="s">
        <v>356</v>
      </c>
      <c r="B134" s="91" t="s">
        <v>498</v>
      </c>
      <c r="C134" s="116">
        <v>13.276010000000001</v>
      </c>
      <c r="D134" s="117">
        <f t="shared" si="7"/>
        <v>26.552020000000002</v>
      </c>
      <c r="E134" s="118">
        <v>5720</v>
      </c>
      <c r="F134" s="117">
        <f t="shared" si="6"/>
        <v>114.39999999999999</v>
      </c>
      <c r="G134" s="115" t="s">
        <v>364</v>
      </c>
      <c r="H134" s="67"/>
      <c r="I134" s="67"/>
      <c r="J134" s="115" t="s">
        <v>364</v>
      </c>
    </row>
    <row r="135" spans="1:10" s="65" customFormat="1" ht="18.95" customHeight="1" x14ac:dyDescent="0.25">
      <c r="A135" s="19" t="s">
        <v>357</v>
      </c>
      <c r="B135" s="91" t="s">
        <v>499</v>
      </c>
      <c r="C135" s="116">
        <v>11.59304</v>
      </c>
      <c r="D135" s="117">
        <f t="shared" si="7"/>
        <v>23.18608</v>
      </c>
      <c r="E135" s="118">
        <v>3989</v>
      </c>
      <c r="F135" s="117">
        <f t="shared" si="6"/>
        <v>79.78</v>
      </c>
      <c r="G135" s="115" t="s">
        <v>364</v>
      </c>
      <c r="H135" s="67"/>
      <c r="I135" s="67"/>
      <c r="J135" s="115" t="s">
        <v>364</v>
      </c>
    </row>
    <row r="136" spans="1:10" s="65" customFormat="1" ht="18.95" customHeight="1" x14ac:dyDescent="0.25">
      <c r="A136" s="19" t="s">
        <v>358</v>
      </c>
      <c r="B136" s="91" t="s">
        <v>500</v>
      </c>
      <c r="C136" s="116">
        <v>25.015230000000003</v>
      </c>
      <c r="D136" s="117">
        <f t="shared" si="7"/>
        <v>50.030460000000012</v>
      </c>
      <c r="E136" s="118">
        <v>5763</v>
      </c>
      <c r="F136" s="117">
        <f t="shared" si="6"/>
        <v>115.26</v>
      </c>
      <c r="G136" s="115" t="s">
        <v>364</v>
      </c>
      <c r="H136" s="67"/>
      <c r="I136" s="67"/>
      <c r="J136" s="115" t="s">
        <v>364</v>
      </c>
    </row>
    <row r="137" spans="1:10" s="65" customFormat="1" ht="18.95" customHeight="1" x14ac:dyDescent="0.25">
      <c r="A137" s="19" t="s">
        <v>359</v>
      </c>
      <c r="B137" s="91" t="s">
        <v>501</v>
      </c>
      <c r="C137" s="116">
        <v>31.004850000000001</v>
      </c>
      <c r="D137" s="117">
        <f t="shared" si="7"/>
        <v>62.009700000000002</v>
      </c>
      <c r="E137" s="118">
        <v>7337</v>
      </c>
      <c r="F137" s="117">
        <f t="shared" si="6"/>
        <v>146.74</v>
      </c>
      <c r="G137" s="115" t="s">
        <v>364</v>
      </c>
      <c r="H137" s="67"/>
      <c r="I137" s="67"/>
      <c r="J137" s="115" t="s">
        <v>364</v>
      </c>
    </row>
    <row r="138" spans="1:10" s="65" customFormat="1" ht="18.95" customHeight="1" x14ac:dyDescent="0.25">
      <c r="A138" s="19" t="s">
        <v>360</v>
      </c>
      <c r="B138" s="91" t="s">
        <v>502</v>
      </c>
      <c r="C138" s="116">
        <v>19.350000000000001</v>
      </c>
      <c r="D138" s="117">
        <f t="shared" si="7"/>
        <v>38.700000000000003</v>
      </c>
      <c r="E138" s="118">
        <v>9708</v>
      </c>
      <c r="F138" s="117">
        <f t="shared" si="6"/>
        <v>194.16</v>
      </c>
      <c r="G138" s="115" t="s">
        <v>364</v>
      </c>
      <c r="H138" s="67"/>
      <c r="I138" s="67"/>
      <c r="J138" s="115" t="s">
        <v>364</v>
      </c>
    </row>
    <row r="139" spans="1:10" s="65" customFormat="1" ht="18.95" customHeight="1" x14ac:dyDescent="0.25">
      <c r="A139" s="19" t="s">
        <v>361</v>
      </c>
      <c r="B139" s="91" t="s">
        <v>503</v>
      </c>
      <c r="C139" s="116">
        <v>36.65851</v>
      </c>
      <c r="D139" s="117">
        <f t="shared" si="7"/>
        <v>73.317019999999999</v>
      </c>
      <c r="E139" s="118">
        <v>7273</v>
      </c>
      <c r="F139" s="117">
        <f t="shared" si="6"/>
        <v>145.45999999999998</v>
      </c>
      <c r="G139" s="115" t="s">
        <v>364</v>
      </c>
      <c r="H139" s="67"/>
      <c r="I139" s="67"/>
      <c r="J139" s="115" t="s">
        <v>364</v>
      </c>
    </row>
    <row r="140" spans="1:10" s="65" customFormat="1" ht="18.95" customHeight="1" x14ac:dyDescent="0.25">
      <c r="A140" s="19" t="s">
        <v>470</v>
      </c>
      <c r="B140" s="91" t="s">
        <v>504</v>
      </c>
      <c r="C140" s="116">
        <v>24.864520000000002</v>
      </c>
      <c r="D140" s="117">
        <f t="shared" si="7"/>
        <v>49.729040000000005</v>
      </c>
      <c r="E140" s="118">
        <v>9853</v>
      </c>
      <c r="F140" s="117">
        <f t="shared" si="6"/>
        <v>197.06</v>
      </c>
      <c r="G140" s="115" t="s">
        <v>364</v>
      </c>
      <c r="H140" s="67"/>
      <c r="I140" s="67"/>
      <c r="J140" s="115" t="s">
        <v>364</v>
      </c>
    </row>
    <row r="141" spans="1:10" s="65" customFormat="1" ht="18.95" customHeight="1" x14ac:dyDescent="0.25">
      <c r="A141" s="19" t="s">
        <v>472</v>
      </c>
      <c r="B141" s="91" t="s">
        <v>505</v>
      </c>
      <c r="C141" s="116">
        <v>33.913150000000002</v>
      </c>
      <c r="D141" s="117">
        <f t="shared" si="7"/>
        <v>67.826300000000003</v>
      </c>
      <c r="E141" s="118">
        <v>12920</v>
      </c>
      <c r="F141" s="117">
        <f t="shared" si="6"/>
        <v>258.40000000000003</v>
      </c>
      <c r="G141" s="115" t="s">
        <v>364</v>
      </c>
      <c r="H141" s="67"/>
      <c r="I141" s="67"/>
      <c r="J141" s="115" t="s">
        <v>364</v>
      </c>
    </row>
    <row r="142" spans="1:10" s="65" customFormat="1" ht="18.95" customHeight="1" x14ac:dyDescent="0.25">
      <c r="A142" s="19" t="s">
        <v>474</v>
      </c>
      <c r="B142" s="91" t="s">
        <v>506</v>
      </c>
      <c r="C142" s="116">
        <v>20.256039999999999</v>
      </c>
      <c r="D142" s="117">
        <f t="shared" si="7"/>
        <v>40.512079999999997</v>
      </c>
      <c r="E142" s="118">
        <v>11069</v>
      </c>
      <c r="F142" s="117">
        <f t="shared" si="6"/>
        <v>221.38</v>
      </c>
      <c r="G142" s="115" t="s">
        <v>364</v>
      </c>
      <c r="H142" s="67"/>
      <c r="I142" s="67"/>
      <c r="J142" s="115" t="s">
        <v>364</v>
      </c>
    </row>
    <row r="143" spans="1:10" s="65" customFormat="1" ht="18.95" customHeight="1" x14ac:dyDescent="0.25">
      <c r="A143" s="19" t="s">
        <v>476</v>
      </c>
      <c r="B143" s="91" t="s">
        <v>507</v>
      </c>
      <c r="C143" s="116">
        <v>14.489880000000001</v>
      </c>
      <c r="D143" s="117">
        <f t="shared" si="7"/>
        <v>28.979760000000006</v>
      </c>
      <c r="E143" s="118">
        <v>6838</v>
      </c>
      <c r="F143" s="117">
        <f t="shared" si="6"/>
        <v>136.76</v>
      </c>
      <c r="G143" s="115" t="s">
        <v>364</v>
      </c>
      <c r="H143" s="67"/>
      <c r="I143" s="67"/>
      <c r="J143" s="115" t="s">
        <v>364</v>
      </c>
    </row>
    <row r="144" spans="1:10" s="65" customFormat="1" ht="18.95" customHeight="1" x14ac:dyDescent="0.25">
      <c r="A144" s="19" t="s">
        <v>508</v>
      </c>
      <c r="B144" s="91" t="s">
        <v>509</v>
      </c>
      <c r="C144" s="116">
        <v>15.080160000000001</v>
      </c>
      <c r="D144" s="117">
        <f t="shared" si="7"/>
        <v>30.160320000000002</v>
      </c>
      <c r="E144" s="118">
        <v>7107</v>
      </c>
      <c r="F144" s="117">
        <f t="shared" si="6"/>
        <v>142.13999999999999</v>
      </c>
      <c r="G144" s="115" t="s">
        <v>364</v>
      </c>
      <c r="H144" s="67"/>
      <c r="I144" s="67"/>
      <c r="J144" s="115" t="s">
        <v>364</v>
      </c>
    </row>
    <row r="145" spans="1:10" s="65" customFormat="1" ht="18.95" customHeight="1" x14ac:dyDescent="0.25">
      <c r="A145" s="19" t="s">
        <v>510</v>
      </c>
      <c r="B145" s="91" t="s">
        <v>511</v>
      </c>
      <c r="C145" s="116">
        <v>13.851649999999999</v>
      </c>
      <c r="D145" s="117">
        <f t="shared" si="7"/>
        <v>27.703299999999999</v>
      </c>
      <c r="E145" s="118">
        <v>5014</v>
      </c>
      <c r="F145" s="117">
        <f t="shared" si="6"/>
        <v>100.27999999999999</v>
      </c>
      <c r="G145" s="115" t="s">
        <v>364</v>
      </c>
      <c r="H145" s="67"/>
      <c r="I145" s="67"/>
      <c r="J145" s="115" t="s">
        <v>364</v>
      </c>
    </row>
    <row r="146" spans="1:10" s="65" customFormat="1" ht="18.95" customHeight="1" x14ac:dyDescent="0.25">
      <c r="A146" s="96">
        <v>2</v>
      </c>
      <c r="B146" s="111" t="s">
        <v>267</v>
      </c>
      <c r="C146" s="111"/>
      <c r="D146" s="117">
        <f t="shared" si="7"/>
        <v>0</v>
      </c>
      <c r="E146" s="118"/>
      <c r="F146" s="121"/>
      <c r="G146" s="115"/>
      <c r="H146" s="67"/>
      <c r="I146" s="67"/>
      <c r="J146" s="115" t="s">
        <v>364</v>
      </c>
    </row>
    <row r="147" spans="1:10" s="65" customFormat="1" ht="18.95" customHeight="1" x14ac:dyDescent="0.25">
      <c r="A147" s="19" t="s">
        <v>350</v>
      </c>
      <c r="B147" s="91" t="s">
        <v>512</v>
      </c>
      <c r="C147" s="116">
        <v>20.783950000000001</v>
      </c>
      <c r="D147" s="117">
        <f>C147/14*100</f>
        <v>148.4567857142857</v>
      </c>
      <c r="E147" s="118">
        <v>17468</v>
      </c>
      <c r="F147" s="117">
        <f>E147/8000*100</f>
        <v>218.35</v>
      </c>
      <c r="G147" s="115" t="s">
        <v>364</v>
      </c>
      <c r="H147" s="67"/>
      <c r="I147" s="67"/>
      <c r="J147" s="115" t="s">
        <v>364</v>
      </c>
    </row>
    <row r="148" spans="1:10" s="65" customFormat="1" ht="18.95" customHeight="1" x14ac:dyDescent="0.25">
      <c r="A148" s="96" t="s">
        <v>212</v>
      </c>
      <c r="B148" s="126" t="s">
        <v>513</v>
      </c>
      <c r="C148" s="122"/>
      <c r="D148" s="117"/>
      <c r="E148" s="124"/>
      <c r="F148" s="125"/>
      <c r="G148" s="104"/>
      <c r="H148" s="67"/>
      <c r="I148" s="67"/>
      <c r="J148" s="115"/>
    </row>
    <row r="149" spans="1:10" s="65" customFormat="1" ht="18.95" customHeight="1" x14ac:dyDescent="0.25">
      <c r="A149" s="96">
        <v>1</v>
      </c>
      <c r="B149" s="133" t="s">
        <v>266</v>
      </c>
      <c r="C149" s="133"/>
      <c r="D149" s="117"/>
      <c r="E149" s="118"/>
      <c r="F149" s="134"/>
      <c r="G149" s="134"/>
      <c r="H149" s="67"/>
      <c r="I149" s="67"/>
      <c r="J149" s="115"/>
    </row>
    <row r="150" spans="1:10" s="65" customFormat="1" ht="18.95" customHeight="1" x14ac:dyDescent="0.25">
      <c r="A150" s="19" t="s">
        <v>333</v>
      </c>
      <c r="B150" s="91" t="s">
        <v>514</v>
      </c>
      <c r="C150" s="135">
        <v>13.447429999999999</v>
      </c>
      <c r="D150" s="117">
        <f t="shared" si="7"/>
        <v>26.894859999999998</v>
      </c>
      <c r="E150" s="118">
        <v>6198</v>
      </c>
      <c r="F150" s="117">
        <f>E150/5000*100</f>
        <v>123.96000000000001</v>
      </c>
      <c r="G150" s="115" t="s">
        <v>364</v>
      </c>
      <c r="H150" s="67"/>
      <c r="I150" s="67"/>
      <c r="J150" s="115" t="s">
        <v>364</v>
      </c>
    </row>
    <row r="151" spans="1:10" s="65" customFormat="1" ht="18.95" customHeight="1" x14ac:dyDescent="0.25">
      <c r="A151" s="19" t="s">
        <v>334</v>
      </c>
      <c r="B151" s="91" t="s">
        <v>515</v>
      </c>
      <c r="C151" s="135">
        <v>43.947969999999998</v>
      </c>
      <c r="D151" s="117">
        <f t="shared" si="7"/>
        <v>87.895939999999996</v>
      </c>
      <c r="E151" s="118">
        <v>16432</v>
      </c>
      <c r="F151" s="117">
        <f t="shared" ref="F151:F154" si="8">E151/5000*100</f>
        <v>328.64</v>
      </c>
      <c r="G151" s="115" t="s">
        <v>364</v>
      </c>
      <c r="H151" s="67"/>
      <c r="I151" s="67"/>
      <c r="J151" s="115" t="s">
        <v>364</v>
      </c>
    </row>
    <row r="152" spans="1:10" s="65" customFormat="1" ht="18.95" customHeight="1" x14ac:dyDescent="0.25">
      <c r="A152" s="19" t="s">
        <v>335</v>
      </c>
      <c r="B152" s="91" t="s">
        <v>516</v>
      </c>
      <c r="C152" s="135">
        <v>13.353789999999998</v>
      </c>
      <c r="D152" s="117">
        <f t="shared" ref="D152:D215" si="9">C152/50*100</f>
        <v>26.707579999999997</v>
      </c>
      <c r="E152" s="118">
        <v>4833</v>
      </c>
      <c r="F152" s="117">
        <f t="shared" si="8"/>
        <v>96.66</v>
      </c>
      <c r="G152" s="115" t="s">
        <v>364</v>
      </c>
      <c r="H152" s="67"/>
      <c r="I152" s="67"/>
      <c r="J152" s="115" t="s">
        <v>364</v>
      </c>
    </row>
    <row r="153" spans="1:10" s="65" customFormat="1" ht="18.95" customHeight="1" x14ac:dyDescent="0.25">
      <c r="A153" s="19" t="s">
        <v>336</v>
      </c>
      <c r="B153" s="91" t="s">
        <v>517</v>
      </c>
      <c r="C153" s="135">
        <v>11.9986</v>
      </c>
      <c r="D153" s="117">
        <f t="shared" si="9"/>
        <v>23.997199999999999</v>
      </c>
      <c r="E153" s="118">
        <v>8557</v>
      </c>
      <c r="F153" s="117">
        <f t="shared" si="8"/>
        <v>171.14000000000001</v>
      </c>
      <c r="G153" s="115" t="s">
        <v>364</v>
      </c>
      <c r="H153" s="67"/>
      <c r="I153" s="67"/>
      <c r="J153" s="115" t="s">
        <v>364</v>
      </c>
    </row>
    <row r="154" spans="1:10" s="65" customFormat="1" ht="18.95" customHeight="1" x14ac:dyDescent="0.25">
      <c r="A154" s="19" t="s">
        <v>337</v>
      </c>
      <c r="B154" s="91" t="s">
        <v>518</v>
      </c>
      <c r="C154" s="135">
        <v>12.34249</v>
      </c>
      <c r="D154" s="117">
        <f t="shared" si="9"/>
        <v>24.684979999999999</v>
      </c>
      <c r="E154" s="118">
        <v>4286</v>
      </c>
      <c r="F154" s="117">
        <f t="shared" si="8"/>
        <v>85.72</v>
      </c>
      <c r="G154" s="115" t="s">
        <v>364</v>
      </c>
      <c r="H154" s="67"/>
      <c r="I154" s="67"/>
      <c r="J154" s="115" t="s">
        <v>364</v>
      </c>
    </row>
    <row r="155" spans="1:10" s="65" customFormat="1" ht="18.95" customHeight="1" x14ac:dyDescent="0.25">
      <c r="A155" s="96">
        <v>2</v>
      </c>
      <c r="B155" s="111" t="s">
        <v>291</v>
      </c>
      <c r="C155" s="111"/>
      <c r="D155" s="117"/>
      <c r="E155" s="118"/>
      <c r="F155" s="121"/>
      <c r="G155" s="115"/>
      <c r="H155" s="67"/>
      <c r="I155" s="67"/>
      <c r="J155" s="115" t="s">
        <v>364</v>
      </c>
    </row>
    <row r="156" spans="1:10" s="65" customFormat="1" ht="18.95" customHeight="1" x14ac:dyDescent="0.25">
      <c r="A156" s="19" t="s">
        <v>350</v>
      </c>
      <c r="B156" s="91" t="s">
        <v>519</v>
      </c>
      <c r="C156" s="135">
        <v>1.3810200000000001</v>
      </c>
      <c r="D156" s="117">
        <f>C156/5.5*100</f>
        <v>25.109454545454547</v>
      </c>
      <c r="E156" s="118">
        <v>13442</v>
      </c>
      <c r="F156" s="117">
        <f>E156/7000*100</f>
        <v>192.02857142857144</v>
      </c>
      <c r="G156" s="115" t="s">
        <v>364</v>
      </c>
      <c r="H156" s="67"/>
      <c r="I156" s="67"/>
      <c r="J156" s="115" t="s">
        <v>364</v>
      </c>
    </row>
    <row r="157" spans="1:10" s="65" customFormat="1" ht="18.95" customHeight="1" x14ac:dyDescent="0.25">
      <c r="A157" s="19" t="s">
        <v>351</v>
      </c>
      <c r="B157" s="91" t="s">
        <v>520</v>
      </c>
      <c r="C157" s="135">
        <v>1.8720400000000001</v>
      </c>
      <c r="D157" s="117">
        <f t="shared" ref="D157:D165" si="10">C157/5.5*100</f>
        <v>34.037090909090914</v>
      </c>
      <c r="E157" s="118">
        <v>12923</v>
      </c>
      <c r="F157" s="117">
        <f t="shared" ref="F157:F165" si="11">E157/7000*100</f>
        <v>184.6142857142857</v>
      </c>
      <c r="G157" s="115" t="s">
        <v>364</v>
      </c>
      <c r="H157" s="67"/>
      <c r="I157" s="67"/>
      <c r="J157" s="115" t="s">
        <v>364</v>
      </c>
    </row>
    <row r="158" spans="1:10" s="65" customFormat="1" ht="18.95" customHeight="1" x14ac:dyDescent="0.25">
      <c r="A158" s="19" t="s">
        <v>353</v>
      </c>
      <c r="B158" s="91" t="s">
        <v>521</v>
      </c>
      <c r="C158" s="135">
        <v>1.16666</v>
      </c>
      <c r="D158" s="117">
        <f t="shared" si="10"/>
        <v>21.212</v>
      </c>
      <c r="E158" s="118">
        <v>9791</v>
      </c>
      <c r="F158" s="117">
        <f t="shared" si="11"/>
        <v>139.87142857142857</v>
      </c>
      <c r="G158" s="115" t="s">
        <v>364</v>
      </c>
      <c r="H158" s="67"/>
      <c r="I158" s="67"/>
      <c r="J158" s="115" t="s">
        <v>364</v>
      </c>
    </row>
    <row r="159" spans="1:10" s="65" customFormat="1" ht="18.95" customHeight="1" x14ac:dyDescent="0.25">
      <c r="A159" s="19" t="s">
        <v>354</v>
      </c>
      <c r="B159" s="91" t="s">
        <v>522</v>
      </c>
      <c r="C159" s="135">
        <v>12.719349999999999</v>
      </c>
      <c r="D159" s="117">
        <f t="shared" si="10"/>
        <v>231.26090909090905</v>
      </c>
      <c r="E159" s="118">
        <v>8611</v>
      </c>
      <c r="F159" s="117">
        <f t="shared" si="11"/>
        <v>123.01428571428572</v>
      </c>
      <c r="G159" s="115" t="s">
        <v>364</v>
      </c>
      <c r="H159" s="67"/>
      <c r="I159" s="67"/>
      <c r="J159" s="115" t="s">
        <v>364</v>
      </c>
    </row>
    <row r="160" spans="1:10" s="65" customFormat="1" ht="18.95" customHeight="1" x14ac:dyDescent="0.25">
      <c r="A160" s="19" t="s">
        <v>355</v>
      </c>
      <c r="B160" s="91" t="s">
        <v>523</v>
      </c>
      <c r="C160" s="135">
        <v>3.89784</v>
      </c>
      <c r="D160" s="117">
        <f t="shared" si="10"/>
        <v>70.869818181818175</v>
      </c>
      <c r="E160" s="118">
        <v>6375</v>
      </c>
      <c r="F160" s="117">
        <f t="shared" si="11"/>
        <v>91.071428571428569</v>
      </c>
      <c r="G160" s="115" t="s">
        <v>364</v>
      </c>
      <c r="H160" s="67"/>
      <c r="I160" s="67"/>
      <c r="J160" s="115" t="s">
        <v>364</v>
      </c>
    </row>
    <row r="161" spans="1:10" s="65" customFormat="1" ht="18.95" customHeight="1" x14ac:dyDescent="0.25">
      <c r="A161" s="19" t="s">
        <v>524</v>
      </c>
      <c r="B161" s="119" t="s">
        <v>525</v>
      </c>
      <c r="C161" s="135">
        <v>4.8311399999999995</v>
      </c>
      <c r="D161" s="117">
        <f t="shared" si="10"/>
        <v>87.838909090909084</v>
      </c>
      <c r="E161" s="118">
        <v>12428</v>
      </c>
      <c r="F161" s="117">
        <f t="shared" si="11"/>
        <v>177.54285714285714</v>
      </c>
      <c r="G161" s="115" t="s">
        <v>364</v>
      </c>
      <c r="H161" s="67"/>
      <c r="I161" s="67"/>
      <c r="J161" s="115" t="s">
        <v>364</v>
      </c>
    </row>
    <row r="162" spans="1:10" s="65" customFormat="1" ht="18.95" customHeight="1" x14ac:dyDescent="0.25">
      <c r="A162" s="19" t="s">
        <v>526</v>
      </c>
      <c r="B162" s="91" t="s">
        <v>527</v>
      </c>
      <c r="C162" s="135">
        <v>4.3795099999999998</v>
      </c>
      <c r="D162" s="117">
        <f t="shared" si="10"/>
        <v>79.62745454545454</v>
      </c>
      <c r="E162" s="118">
        <v>8464</v>
      </c>
      <c r="F162" s="117">
        <f t="shared" si="11"/>
        <v>120.91428571428571</v>
      </c>
      <c r="G162" s="115" t="s">
        <v>364</v>
      </c>
      <c r="H162" s="67"/>
      <c r="I162" s="67"/>
      <c r="J162" s="115" t="s">
        <v>364</v>
      </c>
    </row>
    <row r="163" spans="1:10" s="65" customFormat="1" ht="18.95" customHeight="1" x14ac:dyDescent="0.25">
      <c r="A163" s="19" t="s">
        <v>528</v>
      </c>
      <c r="B163" s="91" t="s">
        <v>529</v>
      </c>
      <c r="C163" s="135">
        <v>13.332149999999999</v>
      </c>
      <c r="D163" s="117">
        <f t="shared" si="10"/>
        <v>242.40272727272725</v>
      </c>
      <c r="E163" s="118">
        <v>6841</v>
      </c>
      <c r="F163" s="117">
        <f t="shared" si="11"/>
        <v>97.728571428571428</v>
      </c>
      <c r="G163" s="115" t="s">
        <v>364</v>
      </c>
      <c r="H163" s="67"/>
      <c r="I163" s="67"/>
      <c r="J163" s="115" t="s">
        <v>364</v>
      </c>
    </row>
    <row r="164" spans="1:10" s="65" customFormat="1" ht="18.95" customHeight="1" x14ac:dyDescent="0.25">
      <c r="A164" s="19" t="s">
        <v>530</v>
      </c>
      <c r="B164" s="91" t="s">
        <v>531</v>
      </c>
      <c r="C164" s="135">
        <v>11.714320000000001</v>
      </c>
      <c r="D164" s="117">
        <f t="shared" si="10"/>
        <v>212.98763636363637</v>
      </c>
      <c r="E164" s="118">
        <v>14862</v>
      </c>
      <c r="F164" s="117">
        <f t="shared" si="11"/>
        <v>212.31428571428572</v>
      </c>
      <c r="G164" s="115" t="s">
        <v>364</v>
      </c>
      <c r="H164" s="67"/>
      <c r="I164" s="67"/>
      <c r="J164" s="115" t="s">
        <v>364</v>
      </c>
    </row>
    <row r="165" spans="1:10" s="65" customFormat="1" ht="18.95" customHeight="1" x14ac:dyDescent="0.25">
      <c r="A165" s="19" t="s">
        <v>532</v>
      </c>
      <c r="B165" s="91" t="s">
        <v>533</v>
      </c>
      <c r="C165" s="135">
        <v>33.999220000000001</v>
      </c>
      <c r="D165" s="117">
        <f t="shared" si="10"/>
        <v>618.16763636363646</v>
      </c>
      <c r="E165" s="118">
        <v>14340</v>
      </c>
      <c r="F165" s="117">
        <f t="shared" si="11"/>
        <v>204.85714285714286</v>
      </c>
      <c r="G165" s="115" t="s">
        <v>364</v>
      </c>
      <c r="H165" s="67"/>
      <c r="I165" s="67"/>
      <c r="J165" s="115" t="s">
        <v>364</v>
      </c>
    </row>
    <row r="166" spans="1:10" s="65" customFormat="1" ht="18.95" customHeight="1" x14ac:dyDescent="0.25">
      <c r="A166" s="83" t="s">
        <v>534</v>
      </c>
      <c r="B166" s="95" t="s">
        <v>535</v>
      </c>
      <c r="C166" s="43"/>
      <c r="D166" s="117"/>
      <c r="E166" s="43"/>
      <c r="F166" s="43"/>
      <c r="G166" s="66"/>
      <c r="H166" s="67"/>
      <c r="I166" s="67"/>
      <c r="J166" s="66"/>
    </row>
    <row r="167" spans="1:10" s="65" customFormat="1" ht="19.149999999999999" customHeight="1" x14ac:dyDescent="0.25">
      <c r="A167" s="137" t="s">
        <v>0</v>
      </c>
      <c r="B167" s="136" t="s">
        <v>281</v>
      </c>
      <c r="C167" s="43"/>
      <c r="D167" s="117"/>
      <c r="E167" s="43"/>
      <c r="F167" s="43"/>
      <c r="G167" s="66"/>
      <c r="H167" s="67"/>
      <c r="I167" s="67"/>
      <c r="J167" s="66"/>
    </row>
    <row r="168" spans="1:10" s="21" customFormat="1" ht="19.149999999999999" customHeight="1" x14ac:dyDescent="0.25">
      <c r="A168" s="83">
        <v>1</v>
      </c>
      <c r="B168" s="51" t="s">
        <v>266</v>
      </c>
      <c r="C168" s="45"/>
      <c r="D168" s="117"/>
      <c r="E168" s="45"/>
      <c r="F168" s="46"/>
      <c r="G168" s="68"/>
      <c r="H168" s="20"/>
      <c r="I168" s="20"/>
      <c r="J168" s="50"/>
    </row>
    <row r="169" spans="1:10" s="21" customFormat="1" ht="19.149999999999999" customHeight="1" x14ac:dyDescent="0.25">
      <c r="A169" s="82" t="s">
        <v>333</v>
      </c>
      <c r="B169" s="23" t="s">
        <v>37</v>
      </c>
      <c r="C169" s="24">
        <v>21.184899999999999</v>
      </c>
      <c r="D169" s="117">
        <f t="shared" si="9"/>
        <v>42.369799999999998</v>
      </c>
      <c r="E169" s="47">
        <v>5062</v>
      </c>
      <c r="F169" s="117">
        <f>E169/2500*100</f>
        <v>202.48</v>
      </c>
      <c r="G169" s="19" t="s">
        <v>364</v>
      </c>
      <c r="H169" s="20"/>
      <c r="I169" s="20"/>
      <c r="J169" s="19" t="s">
        <v>364</v>
      </c>
    </row>
    <row r="170" spans="1:10" s="21" customFormat="1" ht="19.149999999999999" customHeight="1" x14ac:dyDescent="0.25">
      <c r="A170" s="82" t="s">
        <v>334</v>
      </c>
      <c r="B170" s="23" t="s">
        <v>20</v>
      </c>
      <c r="C170" s="24">
        <v>33.918100000000003</v>
      </c>
      <c r="D170" s="117">
        <f t="shared" si="9"/>
        <v>67.836200000000005</v>
      </c>
      <c r="E170" s="47">
        <v>5706</v>
      </c>
      <c r="F170" s="117">
        <f t="shared" ref="F170:F233" si="12">E170/2500*100</f>
        <v>228.24</v>
      </c>
      <c r="G170" s="19" t="s">
        <v>364</v>
      </c>
      <c r="H170" s="20"/>
      <c r="I170" s="20"/>
      <c r="J170" s="19" t="s">
        <v>364</v>
      </c>
    </row>
    <row r="171" spans="1:10" s="21" customFormat="1" ht="19.149999999999999" customHeight="1" x14ac:dyDescent="0.25">
      <c r="A171" s="82" t="s">
        <v>335</v>
      </c>
      <c r="B171" s="23" t="s">
        <v>21</v>
      </c>
      <c r="C171" s="24">
        <v>42.4726</v>
      </c>
      <c r="D171" s="117">
        <f t="shared" si="9"/>
        <v>84.9452</v>
      </c>
      <c r="E171" s="47">
        <v>5086</v>
      </c>
      <c r="F171" s="117">
        <f t="shared" si="12"/>
        <v>203.44000000000003</v>
      </c>
      <c r="G171" s="19" t="s">
        <v>364</v>
      </c>
      <c r="H171" s="20"/>
      <c r="I171" s="20"/>
      <c r="J171" s="19" t="s">
        <v>364</v>
      </c>
    </row>
    <row r="172" spans="1:10" s="21" customFormat="1" ht="19.149999999999999" customHeight="1" x14ac:dyDescent="0.25">
      <c r="A172" s="82" t="s">
        <v>336</v>
      </c>
      <c r="B172" s="23" t="s">
        <v>24</v>
      </c>
      <c r="C172" s="24">
        <v>28.6782</v>
      </c>
      <c r="D172" s="117">
        <f t="shared" si="9"/>
        <v>57.356399999999994</v>
      </c>
      <c r="E172" s="47">
        <v>4265</v>
      </c>
      <c r="F172" s="117">
        <f t="shared" si="12"/>
        <v>170.6</v>
      </c>
      <c r="G172" s="19" t="s">
        <v>364</v>
      </c>
      <c r="H172" s="20"/>
      <c r="I172" s="20"/>
      <c r="J172" s="19" t="s">
        <v>364</v>
      </c>
    </row>
    <row r="173" spans="1:10" s="21" customFormat="1" ht="19.149999999999999" customHeight="1" x14ac:dyDescent="0.25">
      <c r="A173" s="82" t="s">
        <v>337</v>
      </c>
      <c r="B173" s="23" t="s">
        <v>25</v>
      </c>
      <c r="C173" s="24">
        <v>25.517600000000002</v>
      </c>
      <c r="D173" s="117">
        <f t="shared" si="9"/>
        <v>51.035200000000003</v>
      </c>
      <c r="E173" s="47">
        <v>3972</v>
      </c>
      <c r="F173" s="117">
        <f t="shared" si="12"/>
        <v>158.88</v>
      </c>
      <c r="G173" s="19" t="s">
        <v>364</v>
      </c>
      <c r="H173" s="20"/>
      <c r="I173" s="20"/>
      <c r="J173" s="19" t="s">
        <v>364</v>
      </c>
    </row>
    <row r="174" spans="1:10" s="21" customFormat="1" ht="19.149999999999999" customHeight="1" x14ac:dyDescent="0.25">
      <c r="A174" s="82" t="s">
        <v>338</v>
      </c>
      <c r="B174" s="48" t="s">
        <v>26</v>
      </c>
      <c r="C174" s="38">
        <v>25.8935</v>
      </c>
      <c r="D174" s="117">
        <f t="shared" si="9"/>
        <v>51.786999999999992</v>
      </c>
      <c r="E174" s="49">
        <v>6130</v>
      </c>
      <c r="F174" s="117">
        <f t="shared" si="12"/>
        <v>245.2</v>
      </c>
      <c r="G174" s="19" t="s">
        <v>364</v>
      </c>
      <c r="H174" s="20"/>
      <c r="I174" s="20"/>
      <c r="J174" s="19" t="s">
        <v>364</v>
      </c>
    </row>
    <row r="175" spans="1:10" s="21" customFormat="1" ht="19.149999999999999" customHeight="1" x14ac:dyDescent="0.25">
      <c r="A175" s="82" t="s">
        <v>339</v>
      </c>
      <c r="B175" s="23" t="s">
        <v>22</v>
      </c>
      <c r="C175" s="24">
        <v>18.807600000000001</v>
      </c>
      <c r="D175" s="117">
        <f t="shared" si="9"/>
        <v>37.615200000000002</v>
      </c>
      <c r="E175" s="47">
        <v>4323</v>
      </c>
      <c r="F175" s="117">
        <f t="shared" si="12"/>
        <v>172.92000000000002</v>
      </c>
      <c r="G175" s="19" t="s">
        <v>364</v>
      </c>
      <c r="H175" s="20"/>
      <c r="I175" s="20"/>
      <c r="J175" s="19" t="s">
        <v>364</v>
      </c>
    </row>
    <row r="176" spans="1:10" s="21" customFormat="1" ht="19.149999999999999" customHeight="1" x14ac:dyDescent="0.25">
      <c r="A176" s="82" t="s">
        <v>340</v>
      </c>
      <c r="B176" s="23" t="s">
        <v>27</v>
      </c>
      <c r="C176" s="24">
        <v>13.6318</v>
      </c>
      <c r="D176" s="117">
        <f t="shared" si="9"/>
        <v>27.2636</v>
      </c>
      <c r="E176" s="47">
        <v>3680</v>
      </c>
      <c r="F176" s="117">
        <f t="shared" si="12"/>
        <v>147.19999999999999</v>
      </c>
      <c r="G176" s="19" t="s">
        <v>364</v>
      </c>
      <c r="H176" s="20"/>
      <c r="I176" s="20"/>
      <c r="J176" s="19" t="s">
        <v>364</v>
      </c>
    </row>
    <row r="177" spans="1:12" s="21" customFormat="1" ht="19.149999999999999" customHeight="1" x14ac:dyDescent="0.25">
      <c r="A177" s="82" t="s">
        <v>341</v>
      </c>
      <c r="B177" s="23" t="s">
        <v>29</v>
      </c>
      <c r="C177" s="24">
        <v>22.7636</v>
      </c>
      <c r="D177" s="117">
        <f t="shared" si="9"/>
        <v>45.527200000000001</v>
      </c>
      <c r="E177" s="47">
        <v>4110</v>
      </c>
      <c r="F177" s="117">
        <f t="shared" si="12"/>
        <v>164.39999999999998</v>
      </c>
      <c r="G177" s="19" t="s">
        <v>364</v>
      </c>
      <c r="H177" s="20"/>
      <c r="I177" s="20"/>
      <c r="J177" s="19" t="s">
        <v>364</v>
      </c>
    </row>
    <row r="178" spans="1:12" s="21" customFormat="1" ht="19.149999999999999" customHeight="1" x14ac:dyDescent="0.25">
      <c r="A178" s="82" t="s">
        <v>342</v>
      </c>
      <c r="B178" s="23" t="s">
        <v>30</v>
      </c>
      <c r="C178" s="24">
        <v>28.5989</v>
      </c>
      <c r="D178" s="117">
        <f t="shared" si="9"/>
        <v>57.197800000000001</v>
      </c>
      <c r="E178" s="47">
        <v>4243</v>
      </c>
      <c r="F178" s="117">
        <f t="shared" si="12"/>
        <v>169.72</v>
      </c>
      <c r="G178" s="19" t="s">
        <v>364</v>
      </c>
      <c r="H178" s="20"/>
      <c r="I178" s="20"/>
      <c r="J178" s="19" t="s">
        <v>364</v>
      </c>
    </row>
    <row r="179" spans="1:12" s="21" customFormat="1" ht="19.149999999999999" customHeight="1" x14ac:dyDescent="0.25">
      <c r="A179" s="82" t="s">
        <v>343</v>
      </c>
      <c r="B179" s="23" t="s">
        <v>28</v>
      </c>
      <c r="C179" s="24">
        <v>18.504000000000001</v>
      </c>
      <c r="D179" s="117">
        <f t="shared" si="9"/>
        <v>37.008000000000003</v>
      </c>
      <c r="E179" s="47">
        <v>4783</v>
      </c>
      <c r="F179" s="117">
        <f t="shared" si="12"/>
        <v>191.32</v>
      </c>
      <c r="G179" s="19" t="s">
        <v>364</v>
      </c>
      <c r="H179" s="20"/>
      <c r="I179" s="20"/>
      <c r="J179" s="19" t="s">
        <v>364</v>
      </c>
    </row>
    <row r="180" spans="1:12" s="21" customFormat="1" ht="19.149999999999999" customHeight="1" x14ac:dyDescent="0.25">
      <c r="A180" s="82" t="s">
        <v>344</v>
      </c>
      <c r="B180" s="23" t="s">
        <v>32</v>
      </c>
      <c r="C180" s="24">
        <v>13.9107</v>
      </c>
      <c r="D180" s="117">
        <f t="shared" si="9"/>
        <v>27.821400000000001</v>
      </c>
      <c r="E180" s="47">
        <v>3038</v>
      </c>
      <c r="F180" s="117">
        <f t="shared" si="12"/>
        <v>121.52000000000001</v>
      </c>
      <c r="G180" s="19" t="s">
        <v>364</v>
      </c>
      <c r="H180" s="20"/>
      <c r="I180" s="20"/>
      <c r="J180" s="19" t="s">
        <v>364</v>
      </c>
    </row>
    <row r="181" spans="1:12" s="21" customFormat="1" ht="19.149999999999999" customHeight="1" x14ac:dyDescent="0.25">
      <c r="A181" s="82" t="s">
        <v>345</v>
      </c>
      <c r="B181" s="23" t="s">
        <v>33</v>
      </c>
      <c r="C181" s="24">
        <v>38.426900000000003</v>
      </c>
      <c r="D181" s="117">
        <f t="shared" si="9"/>
        <v>76.853800000000007</v>
      </c>
      <c r="E181" s="47">
        <v>7117</v>
      </c>
      <c r="F181" s="117">
        <f t="shared" si="12"/>
        <v>284.68</v>
      </c>
      <c r="G181" s="19" t="s">
        <v>364</v>
      </c>
      <c r="H181" s="20"/>
      <c r="I181" s="20"/>
      <c r="J181" s="19" t="s">
        <v>364</v>
      </c>
    </row>
    <row r="182" spans="1:12" s="21" customFormat="1" ht="19.149999999999999" customHeight="1" x14ac:dyDescent="0.25">
      <c r="A182" s="82" t="s">
        <v>346</v>
      </c>
      <c r="B182" s="23" t="s">
        <v>34</v>
      </c>
      <c r="C182" s="24">
        <v>14.903600000000001</v>
      </c>
      <c r="D182" s="117">
        <f t="shared" si="9"/>
        <v>29.807200000000002</v>
      </c>
      <c r="E182" s="47">
        <v>2575</v>
      </c>
      <c r="F182" s="117">
        <f t="shared" si="12"/>
        <v>103</v>
      </c>
      <c r="G182" s="19" t="s">
        <v>364</v>
      </c>
      <c r="H182" s="20"/>
      <c r="I182" s="20"/>
      <c r="J182" s="19" t="s">
        <v>364</v>
      </c>
    </row>
    <row r="183" spans="1:12" s="21" customFormat="1" ht="19.149999999999999" customHeight="1" x14ac:dyDescent="0.25">
      <c r="A183" s="82" t="s">
        <v>347</v>
      </c>
      <c r="B183" s="23" t="s">
        <v>282</v>
      </c>
      <c r="C183" s="24">
        <v>20.133500000000002</v>
      </c>
      <c r="D183" s="117">
        <f t="shared" si="9"/>
        <v>40.267000000000003</v>
      </c>
      <c r="E183" s="47">
        <v>4980</v>
      </c>
      <c r="F183" s="117">
        <f t="shared" si="12"/>
        <v>199.2</v>
      </c>
      <c r="G183" s="19" t="s">
        <v>364</v>
      </c>
      <c r="H183" s="20"/>
      <c r="I183" s="20"/>
      <c r="J183" s="19" t="s">
        <v>364</v>
      </c>
    </row>
    <row r="184" spans="1:12" s="21" customFormat="1" ht="19.149999999999999" customHeight="1" x14ac:dyDescent="0.25">
      <c r="A184" s="82" t="s">
        <v>348</v>
      </c>
      <c r="B184" s="23" t="s">
        <v>36</v>
      </c>
      <c r="C184" s="24">
        <v>19.047499999999999</v>
      </c>
      <c r="D184" s="117">
        <f t="shared" si="9"/>
        <v>38.094999999999999</v>
      </c>
      <c r="E184" s="47">
        <v>3753</v>
      </c>
      <c r="F184" s="117">
        <f t="shared" si="12"/>
        <v>150.12</v>
      </c>
      <c r="G184" s="19" t="s">
        <v>364</v>
      </c>
      <c r="H184" s="20"/>
      <c r="I184" s="20"/>
      <c r="J184" s="19" t="s">
        <v>364</v>
      </c>
    </row>
    <row r="185" spans="1:12" s="21" customFormat="1" ht="19.149999999999999" customHeight="1" x14ac:dyDescent="0.25">
      <c r="A185" s="82" t="s">
        <v>349</v>
      </c>
      <c r="B185" s="23" t="s">
        <v>35</v>
      </c>
      <c r="C185" s="24">
        <v>29.2242</v>
      </c>
      <c r="D185" s="117">
        <f t="shared" si="9"/>
        <v>58.448399999999999</v>
      </c>
      <c r="E185" s="47">
        <v>7661</v>
      </c>
      <c r="F185" s="117">
        <f t="shared" si="12"/>
        <v>306.44</v>
      </c>
      <c r="G185" s="19" t="s">
        <v>364</v>
      </c>
      <c r="H185" s="20"/>
      <c r="I185" s="20"/>
      <c r="J185" s="19" t="s">
        <v>364</v>
      </c>
    </row>
    <row r="186" spans="1:12" s="21" customFormat="1" ht="19.149999999999999" customHeight="1" x14ac:dyDescent="0.25">
      <c r="A186" s="83">
        <v>2</v>
      </c>
      <c r="B186" s="44" t="s">
        <v>279</v>
      </c>
      <c r="C186" s="45"/>
      <c r="D186" s="117">
        <f t="shared" si="9"/>
        <v>0</v>
      </c>
      <c r="E186" s="45"/>
      <c r="F186" s="117">
        <f t="shared" si="12"/>
        <v>0</v>
      </c>
      <c r="G186" s="19"/>
      <c r="H186" s="20"/>
      <c r="I186" s="20"/>
      <c r="J186" s="19" t="s">
        <v>364</v>
      </c>
    </row>
    <row r="187" spans="1:12" s="21" customFormat="1" ht="19.149999999999999" customHeight="1" x14ac:dyDescent="0.25">
      <c r="A187" s="82" t="s">
        <v>350</v>
      </c>
      <c r="B187" s="23" t="s">
        <v>23</v>
      </c>
      <c r="C187" s="24">
        <v>26.992100000000001</v>
      </c>
      <c r="D187" s="117">
        <f t="shared" si="9"/>
        <v>53.984200000000001</v>
      </c>
      <c r="E187" s="47">
        <v>8275</v>
      </c>
      <c r="F187" s="117">
        <f t="shared" si="12"/>
        <v>331</v>
      </c>
      <c r="G187" s="19" t="s">
        <v>364</v>
      </c>
      <c r="H187" s="20"/>
      <c r="I187" s="20"/>
      <c r="J187" s="19" t="s">
        <v>364</v>
      </c>
      <c r="L187" s="97">
        <f>E187+306</f>
        <v>8581</v>
      </c>
    </row>
    <row r="188" spans="1:12" s="21" customFormat="1" ht="19.149999999999999" customHeight="1" x14ac:dyDescent="0.25">
      <c r="A188" s="82" t="s">
        <v>351</v>
      </c>
      <c r="B188" s="23" t="s">
        <v>31</v>
      </c>
      <c r="C188" s="24">
        <v>10.4733</v>
      </c>
      <c r="D188" s="117">
        <f t="shared" si="9"/>
        <v>20.9466</v>
      </c>
      <c r="E188" s="47">
        <v>2863</v>
      </c>
      <c r="F188" s="117">
        <f t="shared" si="12"/>
        <v>114.52</v>
      </c>
      <c r="G188" s="19" t="s">
        <v>364</v>
      </c>
      <c r="H188" s="20"/>
      <c r="I188" s="20"/>
      <c r="J188" s="19" t="s">
        <v>364</v>
      </c>
    </row>
    <row r="189" spans="1:12" s="69" customFormat="1" ht="19.149999999999999" customHeight="1" x14ac:dyDescent="0.25">
      <c r="A189" s="83" t="s">
        <v>1</v>
      </c>
      <c r="B189" s="51" t="s">
        <v>283</v>
      </c>
      <c r="C189" s="52"/>
      <c r="D189" s="117"/>
      <c r="E189" s="52"/>
      <c r="F189" s="117">
        <f t="shared" si="12"/>
        <v>0</v>
      </c>
      <c r="G189" s="19"/>
      <c r="H189" s="36"/>
      <c r="I189" s="36"/>
      <c r="J189" s="19"/>
    </row>
    <row r="190" spans="1:12" s="21" customFormat="1" ht="19.149999999999999" customHeight="1" x14ac:dyDescent="0.25">
      <c r="A190" s="81">
        <v>1</v>
      </c>
      <c r="B190" s="44" t="s">
        <v>266</v>
      </c>
      <c r="C190" s="45"/>
      <c r="D190" s="117"/>
      <c r="E190" s="45"/>
      <c r="F190" s="117">
        <f t="shared" si="12"/>
        <v>0</v>
      </c>
      <c r="G190" s="19"/>
      <c r="H190" s="20"/>
      <c r="I190" s="20"/>
      <c r="J190" s="19"/>
    </row>
    <row r="191" spans="1:12" s="21" customFormat="1" ht="19.149999999999999" customHeight="1" x14ac:dyDescent="0.25">
      <c r="A191" s="82" t="s">
        <v>333</v>
      </c>
      <c r="B191" s="23" t="s">
        <v>366</v>
      </c>
      <c r="C191" s="24">
        <v>15.4131</v>
      </c>
      <c r="D191" s="117">
        <f t="shared" si="9"/>
        <v>30.826199999999996</v>
      </c>
      <c r="E191" s="47">
        <v>3373</v>
      </c>
      <c r="F191" s="117">
        <f t="shared" si="12"/>
        <v>134.91999999999999</v>
      </c>
      <c r="G191" s="19" t="s">
        <v>364</v>
      </c>
      <c r="H191" s="20"/>
      <c r="I191" s="20"/>
      <c r="J191" s="19" t="s">
        <v>364</v>
      </c>
      <c r="L191" s="97"/>
    </row>
    <row r="192" spans="1:12" s="21" customFormat="1" ht="19.149999999999999" customHeight="1" x14ac:dyDescent="0.25">
      <c r="A192" s="82" t="s">
        <v>334</v>
      </c>
      <c r="B192" s="23" t="s">
        <v>284</v>
      </c>
      <c r="C192" s="28">
        <v>33.214300000000001</v>
      </c>
      <c r="D192" s="117">
        <f t="shared" si="9"/>
        <v>66.428600000000003</v>
      </c>
      <c r="E192" s="53">
        <v>4664</v>
      </c>
      <c r="F192" s="117">
        <f t="shared" si="12"/>
        <v>186.56</v>
      </c>
      <c r="G192" s="19" t="s">
        <v>364</v>
      </c>
      <c r="H192" s="20"/>
      <c r="I192" s="20"/>
      <c r="J192" s="19" t="s">
        <v>364</v>
      </c>
    </row>
    <row r="193" spans="1:12" s="21" customFormat="1" ht="19.149999999999999" customHeight="1" x14ac:dyDescent="0.25">
      <c r="A193" s="82" t="s">
        <v>335</v>
      </c>
      <c r="B193" s="23" t="s">
        <v>40</v>
      </c>
      <c r="C193" s="24">
        <v>25.4206</v>
      </c>
      <c r="D193" s="117">
        <f t="shared" si="9"/>
        <v>50.841200000000001</v>
      </c>
      <c r="E193" s="25">
        <v>2970</v>
      </c>
      <c r="F193" s="117">
        <f t="shared" si="12"/>
        <v>118.8</v>
      </c>
      <c r="G193" s="19" t="s">
        <v>364</v>
      </c>
      <c r="H193" s="20"/>
      <c r="I193" s="20"/>
      <c r="J193" s="19" t="s">
        <v>364</v>
      </c>
    </row>
    <row r="194" spans="1:12" s="21" customFormat="1" ht="19.149999999999999" customHeight="1" x14ac:dyDescent="0.25">
      <c r="A194" s="82" t="s">
        <v>336</v>
      </c>
      <c r="B194" s="23" t="s">
        <v>53</v>
      </c>
      <c r="C194" s="24">
        <v>49.893000000000001</v>
      </c>
      <c r="D194" s="117">
        <f t="shared" si="9"/>
        <v>99.786000000000001</v>
      </c>
      <c r="E194" s="47">
        <v>3765</v>
      </c>
      <c r="F194" s="117">
        <f t="shared" si="12"/>
        <v>150.6</v>
      </c>
      <c r="G194" s="19" t="s">
        <v>364</v>
      </c>
      <c r="H194" s="20"/>
      <c r="I194" s="20"/>
      <c r="J194" s="19" t="s">
        <v>364</v>
      </c>
    </row>
    <row r="195" spans="1:12" s="21" customFormat="1" ht="19.149999999999999" customHeight="1" x14ac:dyDescent="0.25">
      <c r="A195" s="82" t="s">
        <v>337</v>
      </c>
      <c r="B195" s="23" t="s">
        <v>52</v>
      </c>
      <c r="C195" s="24">
        <v>40.7029</v>
      </c>
      <c r="D195" s="117">
        <f t="shared" si="9"/>
        <v>81.405799999999999</v>
      </c>
      <c r="E195" s="47">
        <v>4000</v>
      </c>
      <c r="F195" s="117">
        <f t="shared" si="12"/>
        <v>160</v>
      </c>
      <c r="G195" s="19" t="s">
        <v>364</v>
      </c>
      <c r="H195" s="20"/>
      <c r="I195" s="20"/>
      <c r="J195" s="19" t="s">
        <v>364</v>
      </c>
    </row>
    <row r="196" spans="1:12" s="21" customFormat="1" ht="19.149999999999999" customHeight="1" x14ac:dyDescent="0.25">
      <c r="A196" s="82" t="s">
        <v>338</v>
      </c>
      <c r="B196" s="23" t="s">
        <v>51</v>
      </c>
      <c r="C196" s="24">
        <v>50.935899999999997</v>
      </c>
      <c r="D196" s="117">
        <f t="shared" si="9"/>
        <v>101.87180000000001</v>
      </c>
      <c r="E196" s="47">
        <v>5786</v>
      </c>
      <c r="F196" s="117">
        <f t="shared" si="12"/>
        <v>231.44</v>
      </c>
      <c r="G196" s="19" t="s">
        <v>364</v>
      </c>
      <c r="H196" s="20"/>
      <c r="I196" s="20"/>
      <c r="J196" s="19" t="s">
        <v>364</v>
      </c>
    </row>
    <row r="197" spans="1:12" s="21" customFormat="1" ht="19.149999999999999" customHeight="1" x14ac:dyDescent="0.25">
      <c r="A197" s="82" t="s">
        <v>339</v>
      </c>
      <c r="B197" s="23" t="s">
        <v>50</v>
      </c>
      <c r="C197" s="24">
        <v>30.796399999999998</v>
      </c>
      <c r="D197" s="117">
        <f t="shared" si="9"/>
        <v>61.59279999999999</v>
      </c>
      <c r="E197" s="39">
        <v>6469</v>
      </c>
      <c r="F197" s="117">
        <f t="shared" si="12"/>
        <v>258.76</v>
      </c>
      <c r="G197" s="19" t="s">
        <v>364</v>
      </c>
      <c r="H197" s="20"/>
      <c r="I197" s="20"/>
      <c r="J197" s="19" t="s">
        <v>364</v>
      </c>
    </row>
    <row r="198" spans="1:12" s="21" customFormat="1" ht="19.149999999999999" customHeight="1" x14ac:dyDescent="0.25">
      <c r="A198" s="82" t="s">
        <v>340</v>
      </c>
      <c r="B198" s="23" t="s">
        <v>49</v>
      </c>
      <c r="C198" s="28">
        <v>41.686999999999998</v>
      </c>
      <c r="D198" s="117">
        <f t="shared" si="9"/>
        <v>83.373999999999995</v>
      </c>
      <c r="E198" s="25">
        <v>8683</v>
      </c>
      <c r="F198" s="117">
        <f t="shared" si="12"/>
        <v>347.32</v>
      </c>
      <c r="G198" s="19" t="s">
        <v>364</v>
      </c>
      <c r="H198" s="20"/>
      <c r="I198" s="20"/>
      <c r="J198" s="19" t="s">
        <v>364</v>
      </c>
    </row>
    <row r="199" spans="1:12" s="21" customFormat="1" ht="19.149999999999999" customHeight="1" x14ac:dyDescent="0.25">
      <c r="A199" s="82" t="s">
        <v>341</v>
      </c>
      <c r="B199" s="23" t="s">
        <v>48</v>
      </c>
      <c r="C199" s="28">
        <v>30.7151</v>
      </c>
      <c r="D199" s="117">
        <f t="shared" si="9"/>
        <v>61.430199999999999</v>
      </c>
      <c r="E199" s="25">
        <v>6498</v>
      </c>
      <c r="F199" s="117">
        <f t="shared" si="12"/>
        <v>259.92</v>
      </c>
      <c r="G199" s="19" t="s">
        <v>364</v>
      </c>
      <c r="H199" s="20"/>
      <c r="I199" s="20"/>
      <c r="J199" s="19" t="s">
        <v>364</v>
      </c>
    </row>
    <row r="200" spans="1:12" s="21" customFormat="1" ht="19.149999999999999" customHeight="1" x14ac:dyDescent="0.25">
      <c r="A200" s="82" t="s">
        <v>342</v>
      </c>
      <c r="B200" s="23" t="s">
        <v>47</v>
      </c>
      <c r="C200" s="28">
        <v>35.0623</v>
      </c>
      <c r="D200" s="117">
        <f t="shared" si="9"/>
        <v>70.124600000000001</v>
      </c>
      <c r="E200" s="25">
        <v>7574</v>
      </c>
      <c r="F200" s="117">
        <f t="shared" si="12"/>
        <v>302.95999999999998</v>
      </c>
      <c r="G200" s="19" t="s">
        <v>364</v>
      </c>
      <c r="H200" s="20"/>
      <c r="I200" s="20"/>
      <c r="J200" s="19" t="s">
        <v>364</v>
      </c>
    </row>
    <row r="201" spans="1:12" s="21" customFormat="1" ht="19.149999999999999" customHeight="1" x14ac:dyDescent="0.25">
      <c r="A201" s="82" t="s">
        <v>343</v>
      </c>
      <c r="B201" s="23" t="s">
        <v>46</v>
      </c>
      <c r="C201" s="24">
        <v>27.234200000000001</v>
      </c>
      <c r="D201" s="117">
        <f t="shared" si="9"/>
        <v>54.468400000000003</v>
      </c>
      <c r="E201" s="47">
        <v>5935</v>
      </c>
      <c r="F201" s="117">
        <f t="shared" si="12"/>
        <v>237.4</v>
      </c>
      <c r="G201" s="19" t="s">
        <v>364</v>
      </c>
      <c r="H201" s="20"/>
      <c r="I201" s="20"/>
      <c r="J201" s="19" t="s">
        <v>364</v>
      </c>
    </row>
    <row r="202" spans="1:12" s="21" customFormat="1" ht="19.149999999999999" customHeight="1" x14ac:dyDescent="0.25">
      <c r="A202" s="82" t="s">
        <v>344</v>
      </c>
      <c r="B202" s="23" t="s">
        <v>39</v>
      </c>
      <c r="C202" s="28">
        <v>17.514299999999999</v>
      </c>
      <c r="D202" s="117">
        <f t="shared" si="9"/>
        <v>35.028599999999997</v>
      </c>
      <c r="E202" s="25">
        <v>4934</v>
      </c>
      <c r="F202" s="117">
        <f t="shared" si="12"/>
        <v>197.36</v>
      </c>
      <c r="G202" s="19" t="s">
        <v>364</v>
      </c>
      <c r="H202" s="20"/>
      <c r="I202" s="20"/>
      <c r="J202" s="19" t="s">
        <v>364</v>
      </c>
    </row>
    <row r="203" spans="1:12" s="21" customFormat="1" ht="19.149999999999999" customHeight="1" x14ac:dyDescent="0.25">
      <c r="A203" s="82" t="s">
        <v>345</v>
      </c>
      <c r="B203" s="23" t="s">
        <v>24</v>
      </c>
      <c r="C203" s="28">
        <v>27.958200000000001</v>
      </c>
      <c r="D203" s="117">
        <f t="shared" si="9"/>
        <v>55.916399999999996</v>
      </c>
      <c r="E203" s="25">
        <v>3460</v>
      </c>
      <c r="F203" s="117">
        <f t="shared" si="12"/>
        <v>138.39999999999998</v>
      </c>
      <c r="G203" s="19" t="s">
        <v>364</v>
      </c>
      <c r="H203" s="20"/>
      <c r="I203" s="20"/>
      <c r="J203" s="19" t="s">
        <v>364</v>
      </c>
    </row>
    <row r="204" spans="1:12" s="21" customFormat="1" ht="19.149999999999999" customHeight="1" x14ac:dyDescent="0.25">
      <c r="A204" s="82" t="s">
        <v>346</v>
      </c>
      <c r="B204" s="23" t="s">
        <v>45</v>
      </c>
      <c r="C204" s="28">
        <v>20.0197</v>
      </c>
      <c r="D204" s="117">
        <f t="shared" si="9"/>
        <v>40.039400000000001</v>
      </c>
      <c r="E204" s="25">
        <v>3862</v>
      </c>
      <c r="F204" s="117">
        <f t="shared" si="12"/>
        <v>154.47999999999999</v>
      </c>
      <c r="G204" s="19" t="s">
        <v>364</v>
      </c>
      <c r="H204" s="20"/>
      <c r="I204" s="20"/>
      <c r="J204" s="19" t="s">
        <v>364</v>
      </c>
      <c r="L204" s="98"/>
    </row>
    <row r="205" spans="1:12" s="21" customFormat="1" ht="19.149999999999999" customHeight="1" x14ac:dyDescent="0.25">
      <c r="A205" s="82" t="s">
        <v>347</v>
      </c>
      <c r="B205" s="23" t="s">
        <v>42</v>
      </c>
      <c r="C205" s="28">
        <v>28.032900000000001</v>
      </c>
      <c r="D205" s="117">
        <f t="shared" si="9"/>
        <v>56.065799999999996</v>
      </c>
      <c r="E205" s="25">
        <v>5714</v>
      </c>
      <c r="F205" s="117">
        <f t="shared" si="12"/>
        <v>228.56</v>
      </c>
      <c r="G205" s="19" t="s">
        <v>364</v>
      </c>
      <c r="H205" s="20"/>
      <c r="I205" s="20"/>
      <c r="J205" s="19" t="s">
        <v>364</v>
      </c>
    </row>
    <row r="206" spans="1:12" s="21" customFormat="1" ht="19.149999999999999" customHeight="1" x14ac:dyDescent="0.25">
      <c r="A206" s="82" t="s">
        <v>348</v>
      </c>
      <c r="B206" s="23" t="s">
        <v>43</v>
      </c>
      <c r="C206" s="24">
        <v>35.903100000000002</v>
      </c>
      <c r="D206" s="117">
        <f t="shared" si="9"/>
        <v>71.806200000000004</v>
      </c>
      <c r="E206" s="47">
        <v>6224</v>
      </c>
      <c r="F206" s="117">
        <f t="shared" si="12"/>
        <v>248.95999999999998</v>
      </c>
      <c r="G206" s="19" t="s">
        <v>364</v>
      </c>
      <c r="H206" s="20"/>
      <c r="I206" s="20"/>
      <c r="J206" s="19" t="s">
        <v>364</v>
      </c>
    </row>
    <row r="207" spans="1:12" s="21" customFormat="1" ht="19.149999999999999" customHeight="1" x14ac:dyDescent="0.25">
      <c r="A207" s="82" t="s">
        <v>349</v>
      </c>
      <c r="B207" s="48" t="s">
        <v>41</v>
      </c>
      <c r="C207" s="38">
        <v>46.686700000000002</v>
      </c>
      <c r="D207" s="117">
        <f t="shared" si="9"/>
        <v>93.373400000000004</v>
      </c>
      <c r="E207" s="49">
        <v>8037</v>
      </c>
      <c r="F207" s="117">
        <f t="shared" si="12"/>
        <v>321.47999999999996</v>
      </c>
      <c r="G207" s="19" t="s">
        <v>364</v>
      </c>
      <c r="H207" s="20"/>
      <c r="I207" s="20"/>
      <c r="J207" s="19" t="s">
        <v>364</v>
      </c>
    </row>
    <row r="208" spans="1:12" s="21" customFormat="1" ht="19.149999999999999" customHeight="1" x14ac:dyDescent="0.25">
      <c r="A208" s="81">
        <v>2</v>
      </c>
      <c r="B208" s="44" t="s">
        <v>267</v>
      </c>
      <c r="C208" s="55"/>
      <c r="D208" s="117">
        <f t="shared" si="9"/>
        <v>0</v>
      </c>
      <c r="E208" s="40"/>
      <c r="F208" s="117">
        <f t="shared" si="12"/>
        <v>0</v>
      </c>
      <c r="G208" s="19"/>
      <c r="H208" s="20"/>
      <c r="I208" s="20"/>
      <c r="J208" s="19"/>
    </row>
    <row r="209" spans="1:10" s="21" customFormat="1" ht="19.149999999999999" customHeight="1" x14ac:dyDescent="0.25">
      <c r="A209" s="82">
        <v>2.1</v>
      </c>
      <c r="B209" s="23" t="s">
        <v>44</v>
      </c>
      <c r="C209" s="28">
        <v>17.001200000000001</v>
      </c>
      <c r="D209" s="117">
        <f t="shared" si="9"/>
        <v>34.002400000000002</v>
      </c>
      <c r="E209" s="25">
        <v>6418</v>
      </c>
      <c r="F209" s="117">
        <f t="shared" si="12"/>
        <v>256.72000000000003</v>
      </c>
      <c r="G209" s="19" t="s">
        <v>364</v>
      </c>
      <c r="H209" s="20"/>
      <c r="I209" s="20"/>
      <c r="J209" s="19" t="s">
        <v>364</v>
      </c>
    </row>
    <row r="210" spans="1:10" s="21" customFormat="1" ht="19.149999999999999" customHeight="1" x14ac:dyDescent="0.25">
      <c r="A210" s="83" t="s">
        <v>208</v>
      </c>
      <c r="B210" s="16" t="s">
        <v>268</v>
      </c>
      <c r="C210" s="17"/>
      <c r="D210" s="117">
        <f t="shared" si="9"/>
        <v>0</v>
      </c>
      <c r="E210" s="18"/>
      <c r="F210" s="117">
        <f t="shared" si="12"/>
        <v>0</v>
      </c>
      <c r="G210" s="19"/>
      <c r="H210" s="20"/>
      <c r="I210" s="20"/>
      <c r="J210" s="19"/>
    </row>
    <row r="211" spans="1:10" s="21" customFormat="1" ht="19.149999999999999" customHeight="1" x14ac:dyDescent="0.25">
      <c r="A211" s="81">
        <v>1</v>
      </c>
      <c r="B211" s="54" t="s">
        <v>269</v>
      </c>
      <c r="C211" s="55"/>
      <c r="D211" s="117">
        <f t="shared" si="9"/>
        <v>0</v>
      </c>
      <c r="E211" s="40"/>
      <c r="F211" s="117">
        <f t="shared" si="12"/>
        <v>0</v>
      </c>
      <c r="G211" s="19"/>
      <c r="H211" s="20"/>
      <c r="I211" s="20"/>
      <c r="J211" s="19"/>
    </row>
    <row r="212" spans="1:10" s="21" customFormat="1" ht="19.149999999999999" customHeight="1" x14ac:dyDescent="0.25">
      <c r="A212" s="82" t="s">
        <v>333</v>
      </c>
      <c r="B212" s="23" t="s">
        <v>57</v>
      </c>
      <c r="C212" s="24">
        <v>17.025400000000001</v>
      </c>
      <c r="D212" s="117">
        <f t="shared" si="9"/>
        <v>34.050800000000002</v>
      </c>
      <c r="E212" s="25">
        <v>3779</v>
      </c>
      <c r="F212" s="117">
        <f t="shared" si="12"/>
        <v>151.16</v>
      </c>
      <c r="G212" s="19" t="s">
        <v>364</v>
      </c>
      <c r="H212" s="20"/>
      <c r="I212" s="20"/>
      <c r="J212" s="19" t="s">
        <v>364</v>
      </c>
    </row>
    <row r="213" spans="1:10" s="21" customFormat="1" ht="19.149999999999999" customHeight="1" x14ac:dyDescent="0.25">
      <c r="A213" s="82" t="s">
        <v>334</v>
      </c>
      <c r="B213" s="23" t="s">
        <v>54</v>
      </c>
      <c r="C213" s="24">
        <v>18.569240000000001</v>
      </c>
      <c r="D213" s="117">
        <f t="shared" si="9"/>
        <v>37.138480000000001</v>
      </c>
      <c r="E213" s="25">
        <v>3466</v>
      </c>
      <c r="F213" s="117">
        <f t="shared" si="12"/>
        <v>138.64000000000001</v>
      </c>
      <c r="G213" s="19" t="s">
        <v>364</v>
      </c>
      <c r="H213" s="20"/>
      <c r="I213" s="20"/>
      <c r="J213" s="19" t="s">
        <v>364</v>
      </c>
    </row>
    <row r="214" spans="1:10" s="21" customFormat="1" ht="19.149999999999999" customHeight="1" x14ac:dyDescent="0.25">
      <c r="A214" s="82" t="s">
        <v>335</v>
      </c>
      <c r="B214" s="23" t="s">
        <v>55</v>
      </c>
      <c r="C214" s="24">
        <v>21.243179999999999</v>
      </c>
      <c r="D214" s="117">
        <f t="shared" si="9"/>
        <v>42.486359999999998</v>
      </c>
      <c r="E214" s="25">
        <v>4408</v>
      </c>
      <c r="F214" s="117">
        <f t="shared" si="12"/>
        <v>176.32000000000002</v>
      </c>
      <c r="G214" s="19" t="s">
        <v>364</v>
      </c>
      <c r="H214" s="20"/>
      <c r="I214" s="20"/>
      <c r="J214" s="19" t="s">
        <v>364</v>
      </c>
    </row>
    <row r="215" spans="1:10" s="21" customFormat="1" ht="19.149999999999999" customHeight="1" x14ac:dyDescent="0.25">
      <c r="A215" s="82" t="s">
        <v>336</v>
      </c>
      <c r="B215" s="23" t="s">
        <v>285</v>
      </c>
      <c r="C215" s="24">
        <v>27.894739999999999</v>
      </c>
      <c r="D215" s="117">
        <f t="shared" si="9"/>
        <v>55.789480000000005</v>
      </c>
      <c r="E215" s="25">
        <v>8523</v>
      </c>
      <c r="F215" s="117">
        <f t="shared" si="12"/>
        <v>340.91999999999996</v>
      </c>
      <c r="G215" s="19" t="s">
        <v>364</v>
      </c>
      <c r="H215" s="20"/>
      <c r="I215" s="20"/>
      <c r="J215" s="19" t="s">
        <v>364</v>
      </c>
    </row>
    <row r="216" spans="1:10" s="21" customFormat="1" ht="19.149999999999999" customHeight="1" x14ac:dyDescent="0.25">
      <c r="A216" s="82" t="s">
        <v>337</v>
      </c>
      <c r="B216" s="23" t="s">
        <v>286</v>
      </c>
      <c r="C216" s="24">
        <v>27.437290000000001</v>
      </c>
      <c r="D216" s="117">
        <f t="shared" ref="D216:D279" si="13">C216/50*100</f>
        <v>54.874580000000009</v>
      </c>
      <c r="E216" s="25">
        <v>4771</v>
      </c>
      <c r="F216" s="117">
        <f t="shared" si="12"/>
        <v>190.84</v>
      </c>
      <c r="G216" s="19" t="s">
        <v>364</v>
      </c>
      <c r="H216" s="20"/>
      <c r="I216" s="20"/>
      <c r="J216" s="19" t="s">
        <v>364</v>
      </c>
    </row>
    <row r="217" spans="1:10" s="21" customFormat="1" ht="19.149999999999999" customHeight="1" x14ac:dyDescent="0.25">
      <c r="A217" s="82" t="s">
        <v>338</v>
      </c>
      <c r="B217" s="23" t="s">
        <v>58</v>
      </c>
      <c r="C217" s="24">
        <v>28.986640000000001</v>
      </c>
      <c r="D217" s="117">
        <f t="shared" si="13"/>
        <v>57.973280000000003</v>
      </c>
      <c r="E217" s="25">
        <v>4092</v>
      </c>
      <c r="F217" s="117">
        <f t="shared" si="12"/>
        <v>163.68</v>
      </c>
      <c r="G217" s="19" t="s">
        <v>364</v>
      </c>
      <c r="H217" s="20"/>
      <c r="I217" s="20"/>
      <c r="J217" s="19" t="s">
        <v>364</v>
      </c>
    </row>
    <row r="218" spans="1:10" s="21" customFormat="1" ht="19.149999999999999" customHeight="1" x14ac:dyDescent="0.25">
      <c r="A218" s="82" t="s">
        <v>339</v>
      </c>
      <c r="B218" s="23" t="s">
        <v>59</v>
      </c>
      <c r="C218" s="24">
        <v>49.15963</v>
      </c>
      <c r="D218" s="117">
        <f t="shared" si="13"/>
        <v>98.31926</v>
      </c>
      <c r="E218" s="25">
        <v>4876</v>
      </c>
      <c r="F218" s="117">
        <f t="shared" si="12"/>
        <v>195.04</v>
      </c>
      <c r="G218" s="19" t="s">
        <v>364</v>
      </c>
      <c r="H218" s="20"/>
      <c r="I218" s="20"/>
      <c r="J218" s="19" t="s">
        <v>364</v>
      </c>
    </row>
    <row r="219" spans="1:10" s="21" customFormat="1" ht="19.149999999999999" customHeight="1" x14ac:dyDescent="0.25">
      <c r="A219" s="82" t="s">
        <v>340</v>
      </c>
      <c r="B219" s="23" t="s">
        <v>60</v>
      </c>
      <c r="C219" s="24">
        <v>61.324689999999997</v>
      </c>
      <c r="D219" s="117">
        <f t="shared" si="13"/>
        <v>122.64937999999998</v>
      </c>
      <c r="E219" s="25">
        <v>7152</v>
      </c>
      <c r="F219" s="117">
        <f t="shared" si="12"/>
        <v>286.08</v>
      </c>
      <c r="G219" s="19" t="s">
        <v>364</v>
      </c>
      <c r="H219" s="20"/>
      <c r="I219" s="20"/>
      <c r="J219" s="19" t="s">
        <v>364</v>
      </c>
    </row>
    <row r="220" spans="1:10" s="21" customFormat="1" ht="19.149999999999999" customHeight="1" x14ac:dyDescent="0.25">
      <c r="A220" s="82" t="s">
        <v>341</v>
      </c>
      <c r="B220" s="23" t="s">
        <v>63</v>
      </c>
      <c r="C220" s="24">
        <v>28.524920000000002</v>
      </c>
      <c r="D220" s="117">
        <f t="shared" si="13"/>
        <v>57.04984000000001</v>
      </c>
      <c r="E220" s="25">
        <v>2856</v>
      </c>
      <c r="F220" s="117">
        <f t="shared" si="12"/>
        <v>114.24000000000001</v>
      </c>
      <c r="G220" s="19" t="s">
        <v>364</v>
      </c>
      <c r="H220" s="20"/>
      <c r="I220" s="20"/>
      <c r="J220" s="19" t="s">
        <v>364</v>
      </c>
    </row>
    <row r="221" spans="1:10" s="21" customFormat="1" ht="19.149999999999999" customHeight="1" x14ac:dyDescent="0.25">
      <c r="A221" s="82" t="s">
        <v>342</v>
      </c>
      <c r="B221" s="23" t="s">
        <v>64</v>
      </c>
      <c r="C221" s="24">
        <v>55.829529999999998</v>
      </c>
      <c r="D221" s="117">
        <f t="shared" si="13"/>
        <v>111.65905999999998</v>
      </c>
      <c r="E221" s="25">
        <v>4102</v>
      </c>
      <c r="F221" s="117">
        <f t="shared" si="12"/>
        <v>164.08</v>
      </c>
      <c r="G221" s="19" t="s">
        <v>364</v>
      </c>
      <c r="H221" s="20"/>
      <c r="I221" s="20"/>
      <c r="J221" s="19" t="s">
        <v>364</v>
      </c>
    </row>
    <row r="222" spans="1:10" s="21" customFormat="1" ht="19.149999999999999" customHeight="1" x14ac:dyDescent="0.25">
      <c r="A222" s="82" t="s">
        <v>343</v>
      </c>
      <c r="B222" s="23" t="s">
        <v>287</v>
      </c>
      <c r="C222" s="24">
        <v>43.372900000000001</v>
      </c>
      <c r="D222" s="117">
        <f t="shared" si="13"/>
        <v>86.745800000000003</v>
      </c>
      <c r="E222" s="25">
        <v>7273</v>
      </c>
      <c r="F222" s="117">
        <f t="shared" si="12"/>
        <v>290.91999999999996</v>
      </c>
      <c r="G222" s="19" t="s">
        <v>364</v>
      </c>
      <c r="H222" s="20"/>
      <c r="I222" s="20"/>
      <c r="J222" s="19" t="s">
        <v>364</v>
      </c>
    </row>
    <row r="223" spans="1:10" s="21" customFormat="1" ht="19.149999999999999" customHeight="1" x14ac:dyDescent="0.25">
      <c r="A223" s="82" t="s">
        <v>344</v>
      </c>
      <c r="B223" s="23" t="s">
        <v>66</v>
      </c>
      <c r="C223" s="24">
        <v>64.110060000000004</v>
      </c>
      <c r="D223" s="117">
        <f t="shared" si="13"/>
        <v>128.22012000000001</v>
      </c>
      <c r="E223" s="25">
        <v>7630</v>
      </c>
      <c r="F223" s="117">
        <f t="shared" si="12"/>
        <v>305.2</v>
      </c>
      <c r="G223" s="19" t="s">
        <v>364</v>
      </c>
      <c r="H223" s="20"/>
      <c r="I223" s="20"/>
      <c r="J223" s="19" t="s">
        <v>364</v>
      </c>
    </row>
    <row r="224" spans="1:10" s="21" customFormat="1" ht="19.149999999999999" customHeight="1" x14ac:dyDescent="0.25">
      <c r="A224" s="82" t="s">
        <v>345</v>
      </c>
      <c r="B224" s="23" t="s">
        <v>67</v>
      </c>
      <c r="C224" s="24">
        <v>84.260900000000007</v>
      </c>
      <c r="D224" s="117">
        <f t="shared" si="13"/>
        <v>168.52180000000001</v>
      </c>
      <c r="E224" s="25">
        <v>9989</v>
      </c>
      <c r="F224" s="117">
        <f t="shared" si="12"/>
        <v>399.56</v>
      </c>
      <c r="G224" s="19" t="s">
        <v>364</v>
      </c>
      <c r="H224" s="20"/>
      <c r="I224" s="19" t="s">
        <v>364</v>
      </c>
      <c r="J224" s="19"/>
    </row>
    <row r="225" spans="1:10" s="21" customFormat="1" ht="19.149999999999999" customHeight="1" x14ac:dyDescent="0.25">
      <c r="A225" s="82" t="s">
        <v>346</v>
      </c>
      <c r="B225" s="23" t="s">
        <v>68</v>
      </c>
      <c r="C225" s="28">
        <v>69.232640000000004</v>
      </c>
      <c r="D225" s="117">
        <f t="shared" si="13"/>
        <v>138.46528000000001</v>
      </c>
      <c r="E225" s="25">
        <v>10140</v>
      </c>
      <c r="F225" s="117">
        <f t="shared" si="12"/>
        <v>405.6</v>
      </c>
      <c r="G225" s="19" t="s">
        <v>364</v>
      </c>
      <c r="H225" s="20"/>
      <c r="I225" s="20"/>
      <c r="J225" s="19" t="s">
        <v>364</v>
      </c>
    </row>
    <row r="226" spans="1:10" s="21" customFormat="1" ht="19.149999999999999" customHeight="1" x14ac:dyDescent="0.25">
      <c r="A226" s="82" t="s">
        <v>347</v>
      </c>
      <c r="B226" s="23" t="s">
        <v>69</v>
      </c>
      <c r="C226" s="28">
        <v>57.705979999999997</v>
      </c>
      <c r="D226" s="117">
        <f t="shared" si="13"/>
        <v>115.41196000000001</v>
      </c>
      <c r="E226" s="25">
        <v>5689</v>
      </c>
      <c r="F226" s="117">
        <f t="shared" si="12"/>
        <v>227.55999999999997</v>
      </c>
      <c r="G226" s="19" t="s">
        <v>364</v>
      </c>
      <c r="H226" s="20"/>
      <c r="I226" s="20"/>
      <c r="J226" s="19" t="s">
        <v>364</v>
      </c>
    </row>
    <row r="227" spans="1:10" s="21" customFormat="1" ht="19.149999999999999" customHeight="1" x14ac:dyDescent="0.25">
      <c r="A227" s="82" t="s">
        <v>348</v>
      </c>
      <c r="B227" s="23" t="s">
        <v>70</v>
      </c>
      <c r="C227" s="24">
        <v>53.842239999999997</v>
      </c>
      <c r="D227" s="117">
        <f t="shared" si="13"/>
        <v>107.68447999999999</v>
      </c>
      <c r="E227" s="25">
        <v>9421</v>
      </c>
      <c r="F227" s="117">
        <f t="shared" si="12"/>
        <v>376.84000000000003</v>
      </c>
      <c r="G227" s="19" t="s">
        <v>364</v>
      </c>
      <c r="H227" s="20"/>
      <c r="I227" s="20"/>
      <c r="J227" s="19" t="s">
        <v>364</v>
      </c>
    </row>
    <row r="228" spans="1:10" s="21" customFormat="1" ht="19.149999999999999" customHeight="1" x14ac:dyDescent="0.25">
      <c r="A228" s="82" t="s">
        <v>349</v>
      </c>
      <c r="B228" s="23" t="s">
        <v>71</v>
      </c>
      <c r="C228" s="24">
        <v>49.408439999999999</v>
      </c>
      <c r="D228" s="117">
        <f t="shared" si="13"/>
        <v>98.816879999999998</v>
      </c>
      <c r="E228" s="25">
        <v>4955</v>
      </c>
      <c r="F228" s="117">
        <f t="shared" si="12"/>
        <v>198.2</v>
      </c>
      <c r="G228" s="19" t="s">
        <v>364</v>
      </c>
      <c r="H228" s="20"/>
      <c r="I228" s="20"/>
      <c r="J228" s="19" t="s">
        <v>364</v>
      </c>
    </row>
    <row r="229" spans="1:10" s="21" customFormat="1" ht="19.149999999999999" customHeight="1" x14ac:dyDescent="0.25">
      <c r="A229" s="81">
        <v>2</v>
      </c>
      <c r="B229" s="54" t="s">
        <v>267</v>
      </c>
      <c r="C229" s="55"/>
      <c r="D229" s="117"/>
      <c r="E229" s="40"/>
      <c r="F229" s="117"/>
      <c r="G229" s="19"/>
      <c r="H229" s="20"/>
      <c r="I229" s="20"/>
      <c r="J229" s="19" t="s">
        <v>364</v>
      </c>
    </row>
    <row r="230" spans="1:10" s="21" customFormat="1" ht="19.149999999999999" customHeight="1" x14ac:dyDescent="0.25">
      <c r="A230" s="82" t="s">
        <v>350</v>
      </c>
      <c r="B230" s="23" t="s">
        <v>61</v>
      </c>
      <c r="C230" s="24">
        <v>17.280539999999998</v>
      </c>
      <c r="D230" s="117">
        <f t="shared" si="13"/>
        <v>34.561079999999997</v>
      </c>
      <c r="E230" s="25">
        <v>6797</v>
      </c>
      <c r="F230" s="117">
        <f t="shared" si="12"/>
        <v>271.88</v>
      </c>
      <c r="G230" s="19" t="s">
        <v>364</v>
      </c>
      <c r="H230" s="20"/>
      <c r="I230" s="20"/>
      <c r="J230" s="19" t="s">
        <v>364</v>
      </c>
    </row>
    <row r="231" spans="1:10" s="21" customFormat="1" ht="19.149999999999999" customHeight="1" x14ac:dyDescent="0.25">
      <c r="A231" s="83" t="s">
        <v>209</v>
      </c>
      <c r="B231" s="16" t="s">
        <v>288</v>
      </c>
      <c r="C231" s="29"/>
      <c r="D231" s="117"/>
      <c r="E231" s="18"/>
      <c r="F231" s="117"/>
      <c r="G231" s="19"/>
      <c r="H231" s="20"/>
      <c r="I231" s="20"/>
      <c r="J231" s="19" t="s">
        <v>364</v>
      </c>
    </row>
    <row r="232" spans="1:10" s="21" customFormat="1" ht="19.149999999999999" customHeight="1" x14ac:dyDescent="0.25">
      <c r="A232" s="81">
        <v>1</v>
      </c>
      <c r="B232" s="54" t="s">
        <v>266</v>
      </c>
      <c r="C232" s="41"/>
      <c r="D232" s="117"/>
      <c r="E232" s="40"/>
      <c r="F232" s="117"/>
      <c r="G232" s="19"/>
      <c r="H232" s="20"/>
      <c r="I232" s="20"/>
      <c r="J232" s="19" t="s">
        <v>364</v>
      </c>
    </row>
    <row r="233" spans="1:10" s="21" customFormat="1" ht="19.149999999999999" customHeight="1" x14ac:dyDescent="0.25">
      <c r="A233" s="82" t="s">
        <v>333</v>
      </c>
      <c r="B233" s="23" t="s">
        <v>72</v>
      </c>
      <c r="C233" s="24">
        <v>50.718400000000003</v>
      </c>
      <c r="D233" s="117">
        <f t="shared" si="13"/>
        <v>101.43680000000002</v>
      </c>
      <c r="E233" s="56">
        <v>3048</v>
      </c>
      <c r="F233" s="117">
        <f t="shared" si="12"/>
        <v>121.92</v>
      </c>
      <c r="G233" s="19" t="s">
        <v>364</v>
      </c>
      <c r="H233" s="20"/>
      <c r="I233" s="20"/>
      <c r="J233" s="19" t="s">
        <v>364</v>
      </c>
    </row>
    <row r="234" spans="1:10" s="21" customFormat="1" ht="19.149999999999999" customHeight="1" x14ac:dyDescent="0.25">
      <c r="A234" s="82" t="s">
        <v>334</v>
      </c>
      <c r="B234" s="23" t="s">
        <v>73</v>
      </c>
      <c r="C234" s="24">
        <v>45.965299999999999</v>
      </c>
      <c r="D234" s="117">
        <f t="shared" si="13"/>
        <v>91.930599999999998</v>
      </c>
      <c r="E234" s="56">
        <v>4832</v>
      </c>
      <c r="F234" s="117">
        <f t="shared" ref="F234:F297" si="14">E234/2500*100</f>
        <v>193.28</v>
      </c>
      <c r="G234" s="19" t="s">
        <v>364</v>
      </c>
      <c r="H234" s="20"/>
      <c r="I234" s="20"/>
      <c r="J234" s="19" t="s">
        <v>364</v>
      </c>
    </row>
    <row r="235" spans="1:10" s="21" customFormat="1" ht="19.149999999999999" customHeight="1" x14ac:dyDescent="0.25">
      <c r="A235" s="82" t="s">
        <v>335</v>
      </c>
      <c r="B235" s="23" t="s">
        <v>75</v>
      </c>
      <c r="C235" s="24">
        <v>41.032600000000002</v>
      </c>
      <c r="D235" s="117">
        <f t="shared" si="13"/>
        <v>82.065200000000004</v>
      </c>
      <c r="E235" s="56">
        <v>5992</v>
      </c>
      <c r="F235" s="117">
        <f t="shared" si="14"/>
        <v>239.67999999999998</v>
      </c>
      <c r="G235" s="19" t="s">
        <v>364</v>
      </c>
      <c r="H235" s="20"/>
      <c r="I235" s="20"/>
      <c r="J235" s="19" t="s">
        <v>364</v>
      </c>
    </row>
    <row r="236" spans="1:10" s="21" customFormat="1" ht="19.149999999999999" customHeight="1" x14ac:dyDescent="0.25">
      <c r="A236" s="82" t="s">
        <v>336</v>
      </c>
      <c r="B236" s="23" t="s">
        <v>76</v>
      </c>
      <c r="C236" s="24">
        <v>44.094900000000003</v>
      </c>
      <c r="D236" s="117">
        <f t="shared" si="13"/>
        <v>88.189800000000005</v>
      </c>
      <c r="E236" s="56">
        <v>3832</v>
      </c>
      <c r="F236" s="117">
        <f t="shared" si="14"/>
        <v>153.28</v>
      </c>
      <c r="G236" s="19" t="s">
        <v>364</v>
      </c>
      <c r="H236" s="20"/>
      <c r="I236" s="20"/>
      <c r="J236" s="19" t="s">
        <v>364</v>
      </c>
    </row>
    <row r="237" spans="1:10" s="21" customFormat="1" ht="19.149999999999999" customHeight="1" x14ac:dyDescent="0.25">
      <c r="A237" s="82" t="s">
        <v>337</v>
      </c>
      <c r="B237" s="23" t="s">
        <v>77</v>
      </c>
      <c r="C237" s="24">
        <v>40.259300000000003</v>
      </c>
      <c r="D237" s="117">
        <f t="shared" si="13"/>
        <v>80.518600000000006</v>
      </c>
      <c r="E237" s="56">
        <v>5912</v>
      </c>
      <c r="F237" s="117">
        <f t="shared" si="14"/>
        <v>236.48</v>
      </c>
      <c r="G237" s="19" t="s">
        <v>364</v>
      </c>
      <c r="H237" s="20"/>
      <c r="I237" s="20"/>
      <c r="J237" s="19" t="s">
        <v>364</v>
      </c>
    </row>
    <row r="238" spans="1:10" s="21" customFormat="1" ht="19.149999999999999" customHeight="1" x14ac:dyDescent="0.25">
      <c r="A238" s="82" t="s">
        <v>338</v>
      </c>
      <c r="B238" s="23" t="s">
        <v>81</v>
      </c>
      <c r="C238" s="24">
        <v>24.866</v>
      </c>
      <c r="D238" s="117">
        <f t="shared" si="13"/>
        <v>49.731999999999999</v>
      </c>
      <c r="E238" s="56">
        <v>3687</v>
      </c>
      <c r="F238" s="117">
        <f t="shared" si="14"/>
        <v>147.48000000000002</v>
      </c>
      <c r="G238" s="19" t="s">
        <v>364</v>
      </c>
      <c r="H238" s="20"/>
      <c r="I238" s="20"/>
      <c r="J238" s="19" t="s">
        <v>364</v>
      </c>
    </row>
    <row r="239" spans="1:10" s="21" customFormat="1" ht="19.149999999999999" customHeight="1" x14ac:dyDescent="0.25">
      <c r="A239" s="82" t="s">
        <v>339</v>
      </c>
      <c r="B239" s="23" t="s">
        <v>74</v>
      </c>
      <c r="C239" s="24">
        <v>27.454000000000001</v>
      </c>
      <c r="D239" s="117">
        <f t="shared" si="13"/>
        <v>54.908000000000001</v>
      </c>
      <c r="E239" s="56">
        <v>3091</v>
      </c>
      <c r="F239" s="117">
        <f t="shared" si="14"/>
        <v>123.64</v>
      </c>
      <c r="G239" s="19" t="s">
        <v>364</v>
      </c>
      <c r="H239" s="20"/>
      <c r="I239" s="20"/>
      <c r="J239" s="19" t="s">
        <v>364</v>
      </c>
    </row>
    <row r="240" spans="1:10" s="21" customFormat="1" ht="19.149999999999999" customHeight="1" x14ac:dyDescent="0.25">
      <c r="A240" s="82" t="s">
        <v>340</v>
      </c>
      <c r="B240" s="23" t="s">
        <v>80</v>
      </c>
      <c r="C240" s="24">
        <v>64.697900000000004</v>
      </c>
      <c r="D240" s="117">
        <f t="shared" si="13"/>
        <v>129.39580000000001</v>
      </c>
      <c r="E240" s="56">
        <v>8297</v>
      </c>
      <c r="F240" s="117">
        <f t="shared" si="14"/>
        <v>331.88</v>
      </c>
      <c r="G240" s="19" t="s">
        <v>364</v>
      </c>
      <c r="H240" s="20"/>
      <c r="I240" s="20"/>
      <c r="J240" s="19" t="s">
        <v>364</v>
      </c>
    </row>
    <row r="241" spans="1:10" s="21" customFormat="1" ht="19.149999999999999" customHeight="1" x14ac:dyDescent="0.25">
      <c r="A241" s="82" t="s">
        <v>341</v>
      </c>
      <c r="B241" s="23" t="s">
        <v>78</v>
      </c>
      <c r="C241" s="24">
        <v>39.865400000000001</v>
      </c>
      <c r="D241" s="117">
        <f t="shared" si="13"/>
        <v>79.730800000000002</v>
      </c>
      <c r="E241" s="56">
        <v>3988</v>
      </c>
      <c r="F241" s="117">
        <f t="shared" si="14"/>
        <v>159.51999999999998</v>
      </c>
      <c r="G241" s="19" t="s">
        <v>364</v>
      </c>
      <c r="H241" s="20"/>
      <c r="I241" s="20"/>
      <c r="J241" s="19" t="s">
        <v>364</v>
      </c>
    </row>
    <row r="242" spans="1:10" s="21" customFormat="1" ht="19.149999999999999" customHeight="1" x14ac:dyDescent="0.25">
      <c r="A242" s="82" t="s">
        <v>342</v>
      </c>
      <c r="B242" s="23" t="s">
        <v>82</v>
      </c>
      <c r="C242" s="24">
        <v>65.707700000000003</v>
      </c>
      <c r="D242" s="117">
        <f t="shared" si="13"/>
        <v>131.41540000000001</v>
      </c>
      <c r="E242" s="56">
        <v>5402</v>
      </c>
      <c r="F242" s="117">
        <f t="shared" si="14"/>
        <v>216.08</v>
      </c>
      <c r="G242" s="19" t="s">
        <v>364</v>
      </c>
      <c r="H242" s="20"/>
      <c r="I242" s="20"/>
      <c r="J242" s="19" t="s">
        <v>364</v>
      </c>
    </row>
    <row r="243" spans="1:10" s="21" customFormat="1" ht="19.149999999999999" customHeight="1" x14ac:dyDescent="0.25">
      <c r="A243" s="82" t="s">
        <v>343</v>
      </c>
      <c r="B243" s="23" t="s">
        <v>83</v>
      </c>
      <c r="C243" s="24">
        <v>39.400399999999998</v>
      </c>
      <c r="D243" s="117">
        <f t="shared" si="13"/>
        <v>78.800799999999995</v>
      </c>
      <c r="E243" s="56">
        <v>2910</v>
      </c>
      <c r="F243" s="117">
        <f t="shared" si="14"/>
        <v>116.39999999999999</v>
      </c>
      <c r="G243" s="19" t="s">
        <v>364</v>
      </c>
      <c r="H243" s="20"/>
      <c r="I243" s="20"/>
      <c r="J243" s="19" t="s">
        <v>364</v>
      </c>
    </row>
    <row r="244" spans="1:10" s="21" customFormat="1" ht="19.149999999999999" customHeight="1" x14ac:dyDescent="0.25">
      <c r="A244" s="82" t="s">
        <v>344</v>
      </c>
      <c r="B244" s="23" t="s">
        <v>84</v>
      </c>
      <c r="C244" s="24">
        <v>44.871499999999997</v>
      </c>
      <c r="D244" s="117">
        <f t="shared" si="13"/>
        <v>89.742999999999995</v>
      </c>
      <c r="E244" s="56">
        <v>2909</v>
      </c>
      <c r="F244" s="117">
        <f t="shared" si="14"/>
        <v>116.36</v>
      </c>
      <c r="G244" s="19" t="s">
        <v>364</v>
      </c>
      <c r="H244" s="20"/>
      <c r="I244" s="20"/>
      <c r="J244" s="19" t="s">
        <v>364</v>
      </c>
    </row>
    <row r="245" spans="1:10" s="21" customFormat="1" ht="19.149999999999999" customHeight="1" x14ac:dyDescent="0.25">
      <c r="A245" s="81" t="s">
        <v>352</v>
      </c>
      <c r="B245" s="54" t="s">
        <v>267</v>
      </c>
      <c r="C245" s="41"/>
      <c r="D245" s="117">
        <f t="shared" si="13"/>
        <v>0</v>
      </c>
      <c r="E245" s="40"/>
      <c r="F245" s="117">
        <f t="shared" si="14"/>
        <v>0</v>
      </c>
      <c r="G245" s="19"/>
      <c r="H245" s="20"/>
      <c r="I245" s="20"/>
      <c r="J245" s="19"/>
    </row>
    <row r="246" spans="1:10" s="21" customFormat="1" ht="19.149999999999999" customHeight="1" x14ac:dyDescent="0.25">
      <c r="A246" s="82">
        <v>2.1</v>
      </c>
      <c r="B246" s="23" t="s">
        <v>79</v>
      </c>
      <c r="C246" s="24">
        <v>13.3041</v>
      </c>
      <c r="D246" s="117">
        <f t="shared" si="13"/>
        <v>26.6082</v>
      </c>
      <c r="E246" s="56">
        <v>6452</v>
      </c>
      <c r="F246" s="117">
        <f t="shared" si="14"/>
        <v>258.08</v>
      </c>
      <c r="G246" s="19" t="s">
        <v>364</v>
      </c>
      <c r="H246" s="20"/>
      <c r="I246" s="20"/>
      <c r="J246" s="19" t="s">
        <v>364</v>
      </c>
    </row>
    <row r="247" spans="1:10" s="21" customFormat="1" ht="19.149999999999999" customHeight="1" x14ac:dyDescent="0.25">
      <c r="A247" s="83" t="s">
        <v>210</v>
      </c>
      <c r="B247" s="16" t="s">
        <v>270</v>
      </c>
      <c r="C247" s="26"/>
      <c r="D247" s="117"/>
      <c r="E247" s="18"/>
      <c r="F247" s="117"/>
      <c r="G247" s="19"/>
      <c r="H247" s="20"/>
      <c r="I247" s="20"/>
      <c r="J247" s="19"/>
    </row>
    <row r="248" spans="1:10" s="21" customFormat="1" ht="19.149999999999999" customHeight="1" x14ac:dyDescent="0.25">
      <c r="A248" s="81">
        <v>1</v>
      </c>
      <c r="B248" s="54" t="s">
        <v>266</v>
      </c>
      <c r="C248" s="41"/>
      <c r="D248" s="117"/>
      <c r="E248" s="40"/>
      <c r="F248" s="117"/>
      <c r="G248" s="19"/>
      <c r="H248" s="20"/>
      <c r="I248" s="20"/>
      <c r="J248" s="19"/>
    </row>
    <row r="249" spans="1:10" s="21" customFormat="1" ht="19.149999999999999" customHeight="1" x14ac:dyDescent="0.25">
      <c r="A249" s="82" t="s">
        <v>333</v>
      </c>
      <c r="B249" s="23" t="s">
        <v>85</v>
      </c>
      <c r="C249" s="24">
        <v>26.0245</v>
      </c>
      <c r="D249" s="117">
        <f t="shared" si="13"/>
        <v>52.048999999999999</v>
      </c>
      <c r="E249" s="27">
        <v>1702</v>
      </c>
      <c r="F249" s="117">
        <f t="shared" si="14"/>
        <v>68.08</v>
      </c>
      <c r="G249" s="19" t="s">
        <v>364</v>
      </c>
      <c r="H249" s="20"/>
      <c r="I249" s="20"/>
      <c r="J249" s="19" t="s">
        <v>364</v>
      </c>
    </row>
    <row r="250" spans="1:10" s="21" customFormat="1" ht="19.149999999999999" customHeight="1" x14ac:dyDescent="0.25">
      <c r="A250" s="82" t="s">
        <v>334</v>
      </c>
      <c r="B250" s="23" t="s">
        <v>86</v>
      </c>
      <c r="C250" s="24">
        <v>90.878299999999996</v>
      </c>
      <c r="D250" s="117">
        <f t="shared" si="13"/>
        <v>181.75659999999999</v>
      </c>
      <c r="E250" s="27">
        <v>8039</v>
      </c>
      <c r="F250" s="117">
        <f t="shared" si="14"/>
        <v>321.56</v>
      </c>
      <c r="G250" s="19" t="s">
        <v>364</v>
      </c>
      <c r="H250" s="20"/>
      <c r="I250" s="20"/>
      <c r="J250" s="19" t="s">
        <v>364</v>
      </c>
    </row>
    <row r="251" spans="1:10" s="21" customFormat="1" ht="19.149999999999999" customHeight="1" x14ac:dyDescent="0.25">
      <c r="A251" s="82" t="s">
        <v>335</v>
      </c>
      <c r="B251" s="23" t="s">
        <v>87</v>
      </c>
      <c r="C251" s="28">
        <v>42.5655</v>
      </c>
      <c r="D251" s="117">
        <f t="shared" si="13"/>
        <v>85.131</v>
      </c>
      <c r="E251" s="25">
        <v>4725</v>
      </c>
      <c r="F251" s="117">
        <f t="shared" si="14"/>
        <v>189</v>
      </c>
      <c r="G251" s="19" t="s">
        <v>364</v>
      </c>
      <c r="H251" s="20"/>
      <c r="I251" s="20"/>
      <c r="J251" s="19" t="s">
        <v>364</v>
      </c>
    </row>
    <row r="252" spans="1:10" s="21" customFormat="1" ht="19.149999999999999" customHeight="1" x14ac:dyDescent="0.25">
      <c r="A252" s="82" t="s">
        <v>336</v>
      </c>
      <c r="B252" s="23" t="s">
        <v>88</v>
      </c>
      <c r="C252" s="28">
        <v>48.290399999999998</v>
      </c>
      <c r="D252" s="117">
        <f t="shared" si="13"/>
        <v>96.580799999999996</v>
      </c>
      <c r="E252" s="25">
        <v>4114</v>
      </c>
      <c r="F252" s="117">
        <f t="shared" si="14"/>
        <v>164.56</v>
      </c>
      <c r="G252" s="19" t="s">
        <v>364</v>
      </c>
      <c r="H252" s="20"/>
      <c r="I252" s="20"/>
      <c r="J252" s="19" t="s">
        <v>364</v>
      </c>
    </row>
    <row r="253" spans="1:10" s="21" customFormat="1" ht="19.149999999999999" customHeight="1" x14ac:dyDescent="0.25">
      <c r="A253" s="82" t="s">
        <v>337</v>
      </c>
      <c r="B253" s="23" t="s">
        <v>89</v>
      </c>
      <c r="C253" s="28">
        <v>44.560299999999998</v>
      </c>
      <c r="D253" s="117">
        <f t="shared" si="13"/>
        <v>89.120599999999996</v>
      </c>
      <c r="E253" s="25">
        <v>2806</v>
      </c>
      <c r="F253" s="117">
        <f t="shared" si="14"/>
        <v>112.24000000000001</v>
      </c>
      <c r="G253" s="19" t="s">
        <v>364</v>
      </c>
      <c r="H253" s="20"/>
      <c r="I253" s="20"/>
      <c r="J253" s="19" t="s">
        <v>364</v>
      </c>
    </row>
    <row r="254" spans="1:10" s="21" customFormat="1" ht="19.149999999999999" customHeight="1" x14ac:dyDescent="0.25">
      <c r="A254" s="82" t="s">
        <v>338</v>
      </c>
      <c r="B254" s="23" t="s">
        <v>90</v>
      </c>
      <c r="C254" s="28">
        <v>37.324599999999997</v>
      </c>
      <c r="D254" s="117">
        <f t="shared" si="13"/>
        <v>74.649199999999993</v>
      </c>
      <c r="E254" s="25">
        <v>2212</v>
      </c>
      <c r="F254" s="117">
        <f t="shared" si="14"/>
        <v>88.48</v>
      </c>
      <c r="G254" s="19" t="s">
        <v>364</v>
      </c>
      <c r="H254" s="20"/>
      <c r="I254" s="20"/>
      <c r="J254" s="19" t="s">
        <v>364</v>
      </c>
    </row>
    <row r="255" spans="1:10" s="21" customFormat="1" ht="19.149999999999999" customHeight="1" x14ac:dyDescent="0.25">
      <c r="A255" s="82" t="s">
        <v>339</v>
      </c>
      <c r="B255" s="23" t="s">
        <v>92</v>
      </c>
      <c r="C255" s="24">
        <v>46.913600000000002</v>
      </c>
      <c r="D255" s="117">
        <f t="shared" si="13"/>
        <v>93.827200000000005</v>
      </c>
      <c r="E255" s="27">
        <v>3121</v>
      </c>
      <c r="F255" s="117">
        <f t="shared" si="14"/>
        <v>124.83999999999999</v>
      </c>
      <c r="G255" s="19" t="s">
        <v>364</v>
      </c>
      <c r="H255" s="20"/>
      <c r="I255" s="20"/>
      <c r="J255" s="19" t="s">
        <v>364</v>
      </c>
    </row>
    <row r="256" spans="1:10" s="21" customFormat="1" ht="19.149999999999999" customHeight="1" x14ac:dyDescent="0.25">
      <c r="A256" s="82" t="s">
        <v>340</v>
      </c>
      <c r="B256" s="23" t="s">
        <v>93</v>
      </c>
      <c r="C256" s="24">
        <v>73.210999999999999</v>
      </c>
      <c r="D256" s="117">
        <f t="shared" si="13"/>
        <v>146.422</v>
      </c>
      <c r="E256" s="27">
        <v>6220</v>
      </c>
      <c r="F256" s="117">
        <f t="shared" si="14"/>
        <v>248.8</v>
      </c>
      <c r="G256" s="19" t="s">
        <v>364</v>
      </c>
      <c r="H256" s="20"/>
      <c r="I256" s="19" t="s">
        <v>364</v>
      </c>
      <c r="J256" s="19"/>
    </row>
    <row r="257" spans="1:10" s="21" customFormat="1" ht="19.149999999999999" customHeight="1" x14ac:dyDescent="0.25">
      <c r="A257" s="82" t="s">
        <v>341</v>
      </c>
      <c r="B257" s="23" t="s">
        <v>94</v>
      </c>
      <c r="C257" s="24">
        <v>146.96270000000001</v>
      </c>
      <c r="D257" s="117">
        <f t="shared" si="13"/>
        <v>293.92540000000002</v>
      </c>
      <c r="E257" s="27">
        <v>7737</v>
      </c>
      <c r="F257" s="117">
        <f t="shared" si="14"/>
        <v>309.48</v>
      </c>
      <c r="G257" s="19" t="s">
        <v>364</v>
      </c>
      <c r="H257" s="20"/>
      <c r="I257" s="20"/>
      <c r="J257" s="19"/>
    </row>
    <row r="258" spans="1:10" s="21" customFormat="1" ht="19.149999999999999" customHeight="1" x14ac:dyDescent="0.25">
      <c r="A258" s="82" t="s">
        <v>342</v>
      </c>
      <c r="B258" s="42" t="s">
        <v>289</v>
      </c>
      <c r="C258" s="24">
        <v>77.830600000000004</v>
      </c>
      <c r="D258" s="117">
        <f t="shared" si="13"/>
        <v>155.66120000000001</v>
      </c>
      <c r="E258" s="25">
        <v>4111</v>
      </c>
      <c r="F258" s="117">
        <f t="shared" si="14"/>
        <v>164.44</v>
      </c>
      <c r="G258" s="19" t="s">
        <v>364</v>
      </c>
      <c r="H258" s="20"/>
      <c r="I258" s="20"/>
      <c r="J258" s="19" t="s">
        <v>364</v>
      </c>
    </row>
    <row r="259" spans="1:10" s="21" customFormat="1" ht="19.149999999999999" customHeight="1" x14ac:dyDescent="0.25">
      <c r="A259" s="82" t="s">
        <v>343</v>
      </c>
      <c r="B259" s="42" t="s">
        <v>95</v>
      </c>
      <c r="C259" s="24">
        <v>80.247299999999996</v>
      </c>
      <c r="D259" s="117">
        <f t="shared" si="13"/>
        <v>160.49459999999999</v>
      </c>
      <c r="E259" s="25">
        <v>4579</v>
      </c>
      <c r="F259" s="117">
        <f t="shared" si="14"/>
        <v>183.16</v>
      </c>
      <c r="G259" s="19" t="s">
        <v>364</v>
      </c>
      <c r="H259" s="20"/>
      <c r="I259" s="20"/>
      <c r="J259" s="19" t="s">
        <v>364</v>
      </c>
    </row>
    <row r="260" spans="1:10" s="21" customFormat="1" ht="19.149999999999999" customHeight="1" x14ac:dyDescent="0.25">
      <c r="A260" s="82" t="s">
        <v>344</v>
      </c>
      <c r="B260" s="23" t="s">
        <v>96</v>
      </c>
      <c r="C260" s="24">
        <v>71.195999999999998</v>
      </c>
      <c r="D260" s="117">
        <f t="shared" si="13"/>
        <v>142.392</v>
      </c>
      <c r="E260" s="27">
        <v>2886</v>
      </c>
      <c r="F260" s="117">
        <f t="shared" si="14"/>
        <v>115.44000000000001</v>
      </c>
      <c r="G260" s="19" t="s">
        <v>364</v>
      </c>
      <c r="H260" s="20"/>
      <c r="I260" s="20"/>
      <c r="J260" s="19" t="s">
        <v>364</v>
      </c>
    </row>
    <row r="261" spans="1:10" s="21" customFormat="1" ht="19.149999999999999" customHeight="1" x14ac:dyDescent="0.25">
      <c r="A261" s="81">
        <v>2</v>
      </c>
      <c r="B261" s="54" t="s">
        <v>267</v>
      </c>
      <c r="C261" s="41"/>
      <c r="D261" s="117">
        <f t="shared" si="13"/>
        <v>0</v>
      </c>
      <c r="E261" s="40"/>
      <c r="F261" s="117">
        <f t="shared" si="14"/>
        <v>0</v>
      </c>
      <c r="G261" s="19"/>
      <c r="H261" s="20"/>
      <c r="I261" s="20"/>
      <c r="J261" s="19"/>
    </row>
    <row r="262" spans="1:10" s="21" customFormat="1" ht="19.149999999999999" customHeight="1" x14ac:dyDescent="0.25">
      <c r="A262" s="82" t="s">
        <v>350</v>
      </c>
      <c r="B262" s="23" t="s">
        <v>91</v>
      </c>
      <c r="C262" s="24">
        <v>70.0608</v>
      </c>
      <c r="D262" s="117">
        <f t="shared" si="13"/>
        <v>140.1216</v>
      </c>
      <c r="E262" s="27">
        <v>7710</v>
      </c>
      <c r="F262" s="117">
        <f t="shared" si="14"/>
        <v>308.40000000000003</v>
      </c>
      <c r="G262" s="19" t="s">
        <v>364</v>
      </c>
      <c r="H262" s="20"/>
      <c r="I262" s="20"/>
      <c r="J262" s="19" t="s">
        <v>364</v>
      </c>
    </row>
    <row r="263" spans="1:10" s="21" customFormat="1" ht="19.149999999999999" customHeight="1" x14ac:dyDescent="0.25">
      <c r="A263" s="83" t="s">
        <v>211</v>
      </c>
      <c r="B263" s="16" t="s">
        <v>290</v>
      </c>
      <c r="C263" s="29"/>
      <c r="D263" s="117"/>
      <c r="E263" s="18"/>
      <c r="F263" s="117"/>
      <c r="G263" s="19"/>
      <c r="H263" s="20"/>
      <c r="I263" s="20"/>
      <c r="J263" s="19" t="s">
        <v>364</v>
      </c>
    </row>
    <row r="264" spans="1:10" s="21" customFormat="1" ht="19.149999999999999" customHeight="1" x14ac:dyDescent="0.25">
      <c r="A264" s="81">
        <v>1</v>
      </c>
      <c r="B264" s="54" t="s">
        <v>266</v>
      </c>
      <c r="C264" s="41"/>
      <c r="D264" s="117"/>
      <c r="E264" s="40"/>
      <c r="F264" s="117"/>
      <c r="G264" s="19"/>
      <c r="H264" s="20"/>
      <c r="I264" s="20"/>
      <c r="J264" s="19" t="s">
        <v>364</v>
      </c>
    </row>
    <row r="265" spans="1:10" s="21" customFormat="1" ht="19.149999999999999" customHeight="1" x14ac:dyDescent="0.25">
      <c r="A265" s="82" t="s">
        <v>333</v>
      </c>
      <c r="B265" s="23" t="s">
        <v>105</v>
      </c>
      <c r="C265" s="24">
        <v>44.977699999999999</v>
      </c>
      <c r="D265" s="117">
        <f t="shared" si="13"/>
        <v>89.955399999999997</v>
      </c>
      <c r="E265" s="27">
        <v>4553</v>
      </c>
      <c r="F265" s="117">
        <f t="shared" si="14"/>
        <v>182.12</v>
      </c>
      <c r="G265" s="19" t="s">
        <v>364</v>
      </c>
      <c r="H265" s="20"/>
      <c r="I265" s="20"/>
      <c r="J265" s="19" t="s">
        <v>364</v>
      </c>
    </row>
    <row r="266" spans="1:10" s="21" customFormat="1" ht="19.149999999999999" customHeight="1" x14ac:dyDescent="0.25">
      <c r="A266" s="82" t="s">
        <v>334</v>
      </c>
      <c r="B266" s="23" t="s">
        <v>104</v>
      </c>
      <c r="C266" s="24">
        <v>32.2699</v>
      </c>
      <c r="D266" s="117">
        <f t="shared" si="13"/>
        <v>64.5398</v>
      </c>
      <c r="E266" s="27">
        <v>4779</v>
      </c>
      <c r="F266" s="117">
        <f t="shared" si="14"/>
        <v>191.16</v>
      </c>
      <c r="G266" s="19" t="s">
        <v>364</v>
      </c>
      <c r="H266" s="20"/>
      <c r="I266" s="20"/>
      <c r="J266" s="19" t="s">
        <v>364</v>
      </c>
    </row>
    <row r="267" spans="1:10" s="21" customFormat="1" ht="19.149999999999999" customHeight="1" x14ac:dyDescent="0.25">
      <c r="A267" s="82" t="s">
        <v>335</v>
      </c>
      <c r="B267" s="23" t="s">
        <v>98</v>
      </c>
      <c r="C267" s="28">
        <v>28.142900000000001</v>
      </c>
      <c r="D267" s="117">
        <f t="shared" si="13"/>
        <v>56.285799999999995</v>
      </c>
      <c r="E267" s="25">
        <v>4160</v>
      </c>
      <c r="F267" s="117">
        <f t="shared" si="14"/>
        <v>166.4</v>
      </c>
      <c r="G267" s="19" t="s">
        <v>364</v>
      </c>
      <c r="H267" s="20"/>
      <c r="I267" s="20"/>
      <c r="J267" s="19" t="s">
        <v>364</v>
      </c>
    </row>
    <row r="268" spans="1:10" s="21" customFormat="1" ht="19.149999999999999" customHeight="1" x14ac:dyDescent="0.25">
      <c r="A268" s="81">
        <v>2</v>
      </c>
      <c r="B268" s="54" t="s">
        <v>291</v>
      </c>
      <c r="C268" s="41"/>
      <c r="D268" s="117"/>
      <c r="E268" s="40"/>
      <c r="F268" s="117"/>
      <c r="G268" s="19" t="s">
        <v>364</v>
      </c>
      <c r="H268" s="20"/>
      <c r="I268" s="20"/>
      <c r="J268" s="19" t="s">
        <v>364</v>
      </c>
    </row>
    <row r="269" spans="1:10" s="21" customFormat="1" ht="19.149999999999999" customHeight="1" x14ac:dyDescent="0.25">
      <c r="A269" s="82" t="s">
        <v>350</v>
      </c>
      <c r="B269" s="23" t="s">
        <v>99</v>
      </c>
      <c r="C269" s="28">
        <v>11.3973</v>
      </c>
      <c r="D269" s="117">
        <f t="shared" si="13"/>
        <v>22.794599999999999</v>
      </c>
      <c r="E269" s="25">
        <v>5994</v>
      </c>
      <c r="F269" s="117">
        <f t="shared" si="14"/>
        <v>239.76000000000002</v>
      </c>
      <c r="G269" s="19" t="s">
        <v>364</v>
      </c>
      <c r="H269" s="20"/>
      <c r="I269" s="20"/>
      <c r="J269" s="19" t="s">
        <v>364</v>
      </c>
    </row>
    <row r="270" spans="1:10" s="21" customFormat="1" ht="19.149999999999999" customHeight="1" x14ac:dyDescent="0.25">
      <c r="A270" s="82" t="s">
        <v>351</v>
      </c>
      <c r="B270" s="23" t="s">
        <v>100</v>
      </c>
      <c r="C270" s="28">
        <v>3.6903999999999999</v>
      </c>
      <c r="D270" s="117">
        <f t="shared" si="13"/>
        <v>7.3807999999999998</v>
      </c>
      <c r="E270" s="25">
        <v>4823</v>
      </c>
      <c r="F270" s="117">
        <f t="shared" si="14"/>
        <v>192.92000000000002</v>
      </c>
      <c r="G270" s="19" t="s">
        <v>364</v>
      </c>
      <c r="H270" s="20"/>
      <c r="I270" s="20"/>
      <c r="J270" s="19" t="s">
        <v>364</v>
      </c>
    </row>
    <row r="271" spans="1:10" s="21" customFormat="1" ht="19.149999999999999" customHeight="1" x14ac:dyDescent="0.25">
      <c r="A271" s="82" t="s">
        <v>353</v>
      </c>
      <c r="B271" s="23" t="s">
        <v>101</v>
      </c>
      <c r="C271" s="28">
        <v>2.5701999999999998</v>
      </c>
      <c r="D271" s="117">
        <f t="shared" si="13"/>
        <v>5.1403999999999996</v>
      </c>
      <c r="E271" s="25">
        <v>8781</v>
      </c>
      <c r="F271" s="117">
        <f t="shared" si="14"/>
        <v>351.24</v>
      </c>
      <c r="G271" s="19" t="s">
        <v>364</v>
      </c>
      <c r="H271" s="20"/>
      <c r="I271" s="20"/>
      <c r="J271" s="19" t="s">
        <v>364</v>
      </c>
    </row>
    <row r="272" spans="1:10" s="21" customFormat="1" ht="19.149999999999999" customHeight="1" x14ac:dyDescent="0.25">
      <c r="A272" s="82" t="s">
        <v>354</v>
      </c>
      <c r="B272" s="23" t="s">
        <v>102</v>
      </c>
      <c r="C272" s="28">
        <v>5.9696999999999996</v>
      </c>
      <c r="D272" s="117">
        <f t="shared" si="13"/>
        <v>11.939399999999999</v>
      </c>
      <c r="E272" s="25">
        <v>11698</v>
      </c>
      <c r="F272" s="117">
        <f t="shared" si="14"/>
        <v>467.91999999999996</v>
      </c>
      <c r="G272" s="19" t="s">
        <v>364</v>
      </c>
      <c r="H272" s="20"/>
      <c r="I272" s="20"/>
      <c r="J272" s="19" t="s">
        <v>364</v>
      </c>
    </row>
    <row r="273" spans="1:10" s="21" customFormat="1" ht="19.149999999999999" customHeight="1" x14ac:dyDescent="0.25">
      <c r="A273" s="82" t="s">
        <v>355</v>
      </c>
      <c r="B273" s="23" t="s">
        <v>103</v>
      </c>
      <c r="C273" s="28">
        <v>4.4405000000000001</v>
      </c>
      <c r="D273" s="117">
        <f t="shared" si="13"/>
        <v>8.8810000000000002</v>
      </c>
      <c r="E273" s="25">
        <v>11186</v>
      </c>
      <c r="F273" s="117">
        <f t="shared" si="14"/>
        <v>447.44</v>
      </c>
      <c r="G273" s="19" t="s">
        <v>364</v>
      </c>
      <c r="H273" s="20"/>
      <c r="I273" s="20"/>
      <c r="J273" s="19" t="s">
        <v>364</v>
      </c>
    </row>
    <row r="274" spans="1:10" s="21" customFormat="1" ht="19.149999999999999" customHeight="1" x14ac:dyDescent="0.25">
      <c r="A274" s="83" t="s">
        <v>212</v>
      </c>
      <c r="B274" s="16" t="s">
        <v>271</v>
      </c>
      <c r="C274" s="17"/>
      <c r="D274" s="117"/>
      <c r="E274" s="18"/>
      <c r="F274" s="117"/>
      <c r="G274" s="19"/>
      <c r="H274" s="20"/>
      <c r="I274" s="20"/>
      <c r="J274" s="19"/>
    </row>
    <row r="275" spans="1:10" s="21" customFormat="1" ht="19.149999999999999" customHeight="1" x14ac:dyDescent="0.25">
      <c r="A275" s="81">
        <v>1</v>
      </c>
      <c r="B275" s="54" t="s">
        <v>266</v>
      </c>
      <c r="C275" s="55"/>
      <c r="D275" s="117"/>
      <c r="E275" s="40"/>
      <c r="F275" s="117"/>
      <c r="G275" s="19"/>
      <c r="H275" s="20"/>
      <c r="I275" s="20"/>
      <c r="J275" s="19"/>
    </row>
    <row r="276" spans="1:10" s="21" customFormat="1" ht="19.149999999999999" customHeight="1" x14ac:dyDescent="0.25">
      <c r="A276" s="82" t="s">
        <v>333</v>
      </c>
      <c r="B276" s="23" t="s">
        <v>127</v>
      </c>
      <c r="C276" s="24">
        <v>111.18470000000001</v>
      </c>
      <c r="D276" s="117">
        <f t="shared" si="13"/>
        <v>222.36940000000001</v>
      </c>
      <c r="E276" s="25">
        <v>4211</v>
      </c>
      <c r="F276" s="117">
        <f t="shared" si="14"/>
        <v>168.44</v>
      </c>
      <c r="G276" s="19" t="s">
        <v>364</v>
      </c>
      <c r="H276" s="20"/>
      <c r="I276" s="20"/>
      <c r="J276" s="19"/>
    </row>
    <row r="277" spans="1:10" s="21" customFormat="1" ht="19.149999999999999" customHeight="1" x14ac:dyDescent="0.25">
      <c r="A277" s="82" t="s">
        <v>334</v>
      </c>
      <c r="B277" s="23" t="s">
        <v>295</v>
      </c>
      <c r="C277" s="24">
        <v>37.991599999999998</v>
      </c>
      <c r="D277" s="117">
        <f t="shared" si="13"/>
        <v>75.983199999999997</v>
      </c>
      <c r="E277" s="27">
        <v>2938</v>
      </c>
      <c r="F277" s="117">
        <f t="shared" si="14"/>
        <v>117.52</v>
      </c>
      <c r="G277" s="19" t="s">
        <v>364</v>
      </c>
      <c r="H277" s="20"/>
      <c r="I277" s="20"/>
      <c r="J277" s="19" t="s">
        <v>364</v>
      </c>
    </row>
    <row r="278" spans="1:10" s="21" customFormat="1" ht="19.149999999999999" customHeight="1" x14ac:dyDescent="0.25">
      <c r="A278" s="82" t="s">
        <v>335</v>
      </c>
      <c r="B278" s="23" t="s">
        <v>106</v>
      </c>
      <c r="C278" s="24">
        <v>49.836199999999998</v>
      </c>
      <c r="D278" s="117">
        <f t="shared" si="13"/>
        <v>99.672399999999996</v>
      </c>
      <c r="E278" s="27">
        <v>2563</v>
      </c>
      <c r="F278" s="117">
        <f t="shared" si="14"/>
        <v>102.51999999999998</v>
      </c>
      <c r="G278" s="19" t="s">
        <v>364</v>
      </c>
      <c r="H278" s="20"/>
      <c r="I278" s="20"/>
      <c r="J278" s="19" t="s">
        <v>364</v>
      </c>
    </row>
    <row r="279" spans="1:10" s="21" customFormat="1" ht="19.149999999999999" customHeight="1" x14ac:dyDescent="0.25">
      <c r="A279" s="82" t="s">
        <v>336</v>
      </c>
      <c r="B279" s="23" t="s">
        <v>107</v>
      </c>
      <c r="C279" s="24">
        <v>23.91</v>
      </c>
      <c r="D279" s="117">
        <f t="shared" si="13"/>
        <v>47.82</v>
      </c>
      <c r="E279" s="27">
        <v>1048</v>
      </c>
      <c r="F279" s="117">
        <f t="shared" si="14"/>
        <v>41.92</v>
      </c>
      <c r="G279" s="19" t="s">
        <v>364</v>
      </c>
      <c r="H279" s="20"/>
      <c r="I279" s="20"/>
      <c r="J279" s="19" t="s">
        <v>364</v>
      </c>
    </row>
    <row r="280" spans="1:10" s="21" customFormat="1" ht="19.149999999999999" customHeight="1" x14ac:dyDescent="0.25">
      <c r="A280" s="82" t="s">
        <v>337</v>
      </c>
      <c r="B280" s="23" t="s">
        <v>108</v>
      </c>
      <c r="C280" s="24">
        <v>25.122299999999999</v>
      </c>
      <c r="D280" s="117">
        <f t="shared" ref="D280:D342" si="15">C280/50*100</f>
        <v>50.244599999999991</v>
      </c>
      <c r="E280" s="27">
        <v>957</v>
      </c>
      <c r="F280" s="117">
        <f t="shared" si="14"/>
        <v>38.279999999999994</v>
      </c>
      <c r="G280" s="19" t="s">
        <v>364</v>
      </c>
      <c r="H280" s="20"/>
      <c r="I280" s="20"/>
      <c r="J280" s="19" t="s">
        <v>364</v>
      </c>
    </row>
    <row r="281" spans="1:10" s="21" customFormat="1" ht="19.149999999999999" customHeight="1" x14ac:dyDescent="0.25">
      <c r="A281" s="82" t="s">
        <v>338</v>
      </c>
      <c r="B281" s="23" t="s">
        <v>109</v>
      </c>
      <c r="C281" s="24">
        <v>44.434399999999997</v>
      </c>
      <c r="D281" s="117">
        <f t="shared" si="15"/>
        <v>88.868799999999993</v>
      </c>
      <c r="E281" s="27">
        <v>2987</v>
      </c>
      <c r="F281" s="117">
        <f t="shared" si="14"/>
        <v>119.48</v>
      </c>
      <c r="G281" s="19" t="s">
        <v>364</v>
      </c>
      <c r="H281" s="20"/>
      <c r="I281" s="20"/>
      <c r="J281" s="19" t="s">
        <v>364</v>
      </c>
    </row>
    <row r="282" spans="1:10" s="21" customFormat="1" ht="19.149999999999999" customHeight="1" x14ac:dyDescent="0.25">
      <c r="A282" s="82" t="s">
        <v>339</v>
      </c>
      <c r="B282" s="23" t="s">
        <v>110</v>
      </c>
      <c r="C282" s="24">
        <v>57.331000000000003</v>
      </c>
      <c r="D282" s="117">
        <f t="shared" si="15"/>
        <v>114.66199999999999</v>
      </c>
      <c r="E282" s="27">
        <v>3407</v>
      </c>
      <c r="F282" s="117">
        <f t="shared" si="14"/>
        <v>136.28</v>
      </c>
      <c r="G282" s="19" t="s">
        <v>364</v>
      </c>
      <c r="H282" s="20"/>
      <c r="I282" s="20"/>
      <c r="J282" s="19" t="s">
        <v>364</v>
      </c>
    </row>
    <row r="283" spans="1:10" s="21" customFormat="1" ht="19.149999999999999" customHeight="1" x14ac:dyDescent="0.25">
      <c r="A283" s="82" t="s">
        <v>340</v>
      </c>
      <c r="B283" s="23" t="s">
        <v>111</v>
      </c>
      <c r="C283" s="24">
        <v>105.6961</v>
      </c>
      <c r="D283" s="117">
        <f t="shared" si="15"/>
        <v>211.3922</v>
      </c>
      <c r="E283" s="27">
        <v>7485</v>
      </c>
      <c r="F283" s="117">
        <f t="shared" si="14"/>
        <v>299.40000000000003</v>
      </c>
      <c r="G283" s="19" t="s">
        <v>364</v>
      </c>
      <c r="H283" s="20"/>
      <c r="I283" s="20"/>
      <c r="J283" s="19"/>
    </row>
    <row r="284" spans="1:10" s="21" customFormat="1" ht="19.149999999999999" customHeight="1" x14ac:dyDescent="0.25">
      <c r="A284" s="82" t="s">
        <v>341</v>
      </c>
      <c r="B284" s="23" t="s">
        <v>112</v>
      </c>
      <c r="C284" s="24">
        <v>108.3976</v>
      </c>
      <c r="D284" s="117">
        <f t="shared" si="15"/>
        <v>216.79520000000002</v>
      </c>
      <c r="E284" s="27">
        <v>7915</v>
      </c>
      <c r="F284" s="117">
        <f t="shared" si="14"/>
        <v>316.59999999999997</v>
      </c>
      <c r="G284" s="19" t="s">
        <v>364</v>
      </c>
      <c r="H284" s="20"/>
      <c r="I284" s="20"/>
      <c r="J284" s="19"/>
    </row>
    <row r="285" spans="1:10" s="21" customFormat="1" ht="19.149999999999999" customHeight="1" x14ac:dyDescent="0.25">
      <c r="A285" s="82" t="s">
        <v>342</v>
      </c>
      <c r="B285" s="23" t="s">
        <v>113</v>
      </c>
      <c r="C285" s="24">
        <v>120.4937</v>
      </c>
      <c r="D285" s="117">
        <f t="shared" si="15"/>
        <v>240.98740000000004</v>
      </c>
      <c r="E285" s="27">
        <v>8225</v>
      </c>
      <c r="F285" s="117">
        <f t="shared" si="14"/>
        <v>329</v>
      </c>
      <c r="G285" s="19" t="s">
        <v>364</v>
      </c>
      <c r="H285" s="20"/>
      <c r="I285" s="20"/>
      <c r="J285" s="19"/>
    </row>
    <row r="286" spans="1:10" s="21" customFormat="1" ht="19.149999999999999" customHeight="1" x14ac:dyDescent="0.25">
      <c r="A286" s="82" t="s">
        <v>343</v>
      </c>
      <c r="B286" s="23" t="s">
        <v>292</v>
      </c>
      <c r="C286" s="24">
        <v>25.715</v>
      </c>
      <c r="D286" s="117">
        <f t="shared" si="15"/>
        <v>51.43</v>
      </c>
      <c r="E286" s="27">
        <v>2802</v>
      </c>
      <c r="F286" s="117">
        <f t="shared" si="14"/>
        <v>112.08</v>
      </c>
      <c r="G286" s="19" t="s">
        <v>364</v>
      </c>
      <c r="H286" s="20"/>
      <c r="I286" s="20"/>
      <c r="J286" s="19" t="s">
        <v>364</v>
      </c>
    </row>
    <row r="287" spans="1:10" s="21" customFormat="1" ht="19.149999999999999" customHeight="1" x14ac:dyDescent="0.25">
      <c r="A287" s="82" t="s">
        <v>344</v>
      </c>
      <c r="B287" s="23" t="s">
        <v>116</v>
      </c>
      <c r="C287" s="24">
        <v>39.58</v>
      </c>
      <c r="D287" s="117">
        <f t="shared" si="15"/>
        <v>79.16</v>
      </c>
      <c r="E287" s="27">
        <v>3269</v>
      </c>
      <c r="F287" s="117">
        <f t="shared" si="14"/>
        <v>130.76000000000002</v>
      </c>
      <c r="G287" s="19" t="s">
        <v>364</v>
      </c>
      <c r="H287" s="20"/>
      <c r="I287" s="20"/>
      <c r="J287" s="19" t="s">
        <v>364</v>
      </c>
    </row>
    <row r="288" spans="1:10" s="21" customFormat="1" ht="19.149999999999999" customHeight="1" x14ac:dyDescent="0.25">
      <c r="A288" s="82" t="s">
        <v>345</v>
      </c>
      <c r="B288" s="23" t="s">
        <v>117</v>
      </c>
      <c r="C288" s="24">
        <v>77.544200000000004</v>
      </c>
      <c r="D288" s="117">
        <f t="shared" si="15"/>
        <v>155.08840000000001</v>
      </c>
      <c r="E288" s="27">
        <v>9143</v>
      </c>
      <c r="F288" s="117">
        <f t="shared" si="14"/>
        <v>365.72</v>
      </c>
      <c r="G288" s="19" t="s">
        <v>364</v>
      </c>
      <c r="H288" s="20"/>
      <c r="I288" s="20"/>
      <c r="J288" s="19" t="s">
        <v>364</v>
      </c>
    </row>
    <row r="289" spans="1:10" s="21" customFormat="1" ht="19.149999999999999" customHeight="1" x14ac:dyDescent="0.25">
      <c r="A289" s="82" t="s">
        <v>346</v>
      </c>
      <c r="B289" s="23" t="s">
        <v>243</v>
      </c>
      <c r="C289" s="24">
        <v>47.077399999999997</v>
      </c>
      <c r="D289" s="117">
        <f t="shared" si="15"/>
        <v>94.154799999999994</v>
      </c>
      <c r="E289" s="27">
        <v>6199</v>
      </c>
      <c r="F289" s="117">
        <f t="shared" si="14"/>
        <v>247.96</v>
      </c>
      <c r="G289" s="19" t="s">
        <v>364</v>
      </c>
      <c r="H289" s="20"/>
      <c r="I289" s="20"/>
      <c r="J289" s="19" t="s">
        <v>364</v>
      </c>
    </row>
    <row r="290" spans="1:10" s="21" customFormat="1" ht="19.149999999999999" customHeight="1" x14ac:dyDescent="0.25">
      <c r="A290" s="82" t="s">
        <v>347</v>
      </c>
      <c r="B290" s="23" t="s">
        <v>120</v>
      </c>
      <c r="C290" s="28">
        <v>71.947400000000002</v>
      </c>
      <c r="D290" s="117">
        <f t="shared" si="15"/>
        <v>143.8948</v>
      </c>
      <c r="E290" s="25">
        <v>4956</v>
      </c>
      <c r="F290" s="117">
        <f t="shared" si="14"/>
        <v>198.23999999999998</v>
      </c>
      <c r="G290" s="19" t="s">
        <v>364</v>
      </c>
      <c r="H290" s="20"/>
      <c r="I290" s="20"/>
      <c r="J290" s="19" t="s">
        <v>364</v>
      </c>
    </row>
    <row r="291" spans="1:10" s="21" customFormat="1" ht="19.149999999999999" customHeight="1" x14ac:dyDescent="0.25">
      <c r="A291" s="82" t="s">
        <v>348</v>
      </c>
      <c r="B291" s="23" t="s">
        <v>121</v>
      </c>
      <c r="C291" s="28">
        <v>112.55889999999999</v>
      </c>
      <c r="D291" s="117">
        <f t="shared" si="15"/>
        <v>225.11779999999999</v>
      </c>
      <c r="E291" s="25">
        <v>4704</v>
      </c>
      <c r="F291" s="117">
        <f t="shared" si="14"/>
        <v>188.16</v>
      </c>
      <c r="G291" s="19" t="s">
        <v>364</v>
      </c>
      <c r="H291" s="20"/>
      <c r="I291" s="20"/>
      <c r="J291" s="19" t="s">
        <v>364</v>
      </c>
    </row>
    <row r="292" spans="1:10" s="21" customFormat="1" ht="19.149999999999999" customHeight="1" x14ac:dyDescent="0.25">
      <c r="A292" s="82" t="s">
        <v>349</v>
      </c>
      <c r="B292" s="23" t="s">
        <v>118</v>
      </c>
      <c r="C292" s="24">
        <v>47.498899999999999</v>
      </c>
      <c r="D292" s="117">
        <f t="shared" si="15"/>
        <v>94.997799999999998</v>
      </c>
      <c r="E292" s="27">
        <v>5775</v>
      </c>
      <c r="F292" s="117">
        <f t="shared" si="14"/>
        <v>231</v>
      </c>
      <c r="G292" s="19" t="s">
        <v>364</v>
      </c>
      <c r="H292" s="20"/>
      <c r="I292" s="20"/>
      <c r="J292" s="19" t="s">
        <v>364</v>
      </c>
    </row>
    <row r="293" spans="1:10" s="21" customFormat="1" ht="19.149999999999999" customHeight="1" x14ac:dyDescent="0.25">
      <c r="A293" s="82" t="s">
        <v>356</v>
      </c>
      <c r="B293" s="23" t="s">
        <v>119</v>
      </c>
      <c r="C293" s="24">
        <v>56.397799999999997</v>
      </c>
      <c r="D293" s="117">
        <f t="shared" si="15"/>
        <v>112.79559999999999</v>
      </c>
      <c r="E293" s="27">
        <v>6807</v>
      </c>
      <c r="F293" s="117">
        <f t="shared" si="14"/>
        <v>272.27999999999997</v>
      </c>
      <c r="G293" s="19" t="s">
        <v>364</v>
      </c>
      <c r="H293" s="20"/>
      <c r="I293" s="20"/>
      <c r="J293" s="19" t="s">
        <v>364</v>
      </c>
    </row>
    <row r="294" spans="1:10" s="21" customFormat="1" ht="19.149999999999999" customHeight="1" x14ac:dyDescent="0.25">
      <c r="A294" s="82" t="s">
        <v>357</v>
      </c>
      <c r="B294" s="23" t="s">
        <v>125</v>
      </c>
      <c r="C294" s="24">
        <v>31.333500000000001</v>
      </c>
      <c r="D294" s="117">
        <f t="shared" si="15"/>
        <v>62.667000000000009</v>
      </c>
      <c r="E294" s="25">
        <v>4837</v>
      </c>
      <c r="F294" s="117">
        <f t="shared" si="14"/>
        <v>193.48000000000002</v>
      </c>
      <c r="G294" s="19" t="s">
        <v>364</v>
      </c>
      <c r="H294" s="20"/>
      <c r="I294" s="20"/>
      <c r="J294" s="19" t="s">
        <v>364</v>
      </c>
    </row>
    <row r="295" spans="1:10" s="21" customFormat="1" ht="19.149999999999999" customHeight="1" x14ac:dyDescent="0.25">
      <c r="A295" s="82" t="s">
        <v>358</v>
      </c>
      <c r="B295" s="23" t="s">
        <v>122</v>
      </c>
      <c r="C295" s="24">
        <v>43.739899999999999</v>
      </c>
      <c r="D295" s="117">
        <f t="shared" si="15"/>
        <v>87.479799999999997</v>
      </c>
      <c r="E295" s="27">
        <v>6357</v>
      </c>
      <c r="F295" s="117">
        <f t="shared" si="14"/>
        <v>254.28000000000003</v>
      </c>
      <c r="G295" s="19" t="s">
        <v>364</v>
      </c>
      <c r="H295" s="20"/>
      <c r="I295" s="20"/>
      <c r="J295" s="19" t="s">
        <v>364</v>
      </c>
    </row>
    <row r="296" spans="1:10" s="21" customFormat="1" ht="19.149999999999999" customHeight="1" x14ac:dyDescent="0.25">
      <c r="A296" s="82" t="s">
        <v>359</v>
      </c>
      <c r="B296" s="23" t="s">
        <v>126</v>
      </c>
      <c r="C296" s="28">
        <v>64.729200000000006</v>
      </c>
      <c r="D296" s="117">
        <f t="shared" si="15"/>
        <v>129.45840000000001</v>
      </c>
      <c r="E296" s="25">
        <v>2761</v>
      </c>
      <c r="F296" s="117">
        <f t="shared" si="14"/>
        <v>110.44</v>
      </c>
      <c r="G296" s="19" t="s">
        <v>364</v>
      </c>
      <c r="H296" s="20"/>
      <c r="I296" s="20"/>
      <c r="J296" s="19" t="s">
        <v>364</v>
      </c>
    </row>
    <row r="297" spans="1:10" s="21" customFormat="1" ht="19.149999999999999" customHeight="1" x14ac:dyDescent="0.25">
      <c r="A297" s="82" t="s">
        <v>360</v>
      </c>
      <c r="B297" s="23" t="s">
        <v>128</v>
      </c>
      <c r="C297" s="28">
        <v>142.5984</v>
      </c>
      <c r="D297" s="117">
        <f t="shared" si="15"/>
        <v>285.1968</v>
      </c>
      <c r="E297" s="25">
        <v>6144</v>
      </c>
      <c r="F297" s="117">
        <f t="shared" si="14"/>
        <v>245.76</v>
      </c>
      <c r="G297" s="19" t="s">
        <v>364</v>
      </c>
      <c r="H297" s="20"/>
      <c r="I297" s="20"/>
      <c r="J297" s="19"/>
    </row>
    <row r="298" spans="1:10" s="21" customFormat="1" ht="19.149999999999999" customHeight="1" x14ac:dyDescent="0.25">
      <c r="A298" s="81">
        <v>2</v>
      </c>
      <c r="B298" s="54" t="s">
        <v>272</v>
      </c>
      <c r="C298" s="55"/>
      <c r="D298" s="117">
        <f t="shared" si="15"/>
        <v>0</v>
      </c>
      <c r="E298" s="40"/>
      <c r="F298" s="117">
        <f t="shared" ref="F298:F361" si="16">E298/2500*100</f>
        <v>0</v>
      </c>
      <c r="G298" s="19"/>
      <c r="H298" s="20"/>
      <c r="I298" s="20"/>
      <c r="J298" s="19"/>
    </row>
    <row r="299" spans="1:10" s="21" customFormat="1" ht="19.149999999999999" customHeight="1" x14ac:dyDescent="0.25">
      <c r="A299" s="82">
        <v>2.1</v>
      </c>
      <c r="B299" s="23" t="s">
        <v>123</v>
      </c>
      <c r="C299" s="24">
        <v>14.2845</v>
      </c>
      <c r="D299" s="117">
        <f t="shared" si="15"/>
        <v>28.568999999999999</v>
      </c>
      <c r="E299" s="27">
        <v>9993</v>
      </c>
      <c r="F299" s="117">
        <f t="shared" si="16"/>
        <v>399.71999999999997</v>
      </c>
      <c r="G299" s="19" t="s">
        <v>364</v>
      </c>
      <c r="H299" s="20"/>
      <c r="I299" s="20"/>
      <c r="J299" s="19" t="s">
        <v>364</v>
      </c>
    </row>
    <row r="300" spans="1:10" s="21" customFormat="1" ht="19.149999999999999" customHeight="1" x14ac:dyDescent="0.25">
      <c r="A300" s="82">
        <v>2.2000000000000002</v>
      </c>
      <c r="B300" s="23" t="s">
        <v>124</v>
      </c>
      <c r="C300" s="24">
        <v>19.012499999999999</v>
      </c>
      <c r="D300" s="117">
        <f t="shared" si="15"/>
        <v>38.024999999999999</v>
      </c>
      <c r="E300" s="25">
        <v>6369</v>
      </c>
      <c r="F300" s="117">
        <f t="shared" si="16"/>
        <v>254.76000000000002</v>
      </c>
      <c r="G300" s="19" t="s">
        <v>364</v>
      </c>
      <c r="H300" s="20"/>
      <c r="I300" s="20"/>
      <c r="J300" s="19" t="s">
        <v>364</v>
      </c>
    </row>
    <row r="301" spans="1:10" s="21" customFormat="1" ht="19.149999999999999" customHeight="1" x14ac:dyDescent="0.25">
      <c r="A301" s="83" t="s">
        <v>213</v>
      </c>
      <c r="B301" s="16" t="s">
        <v>273</v>
      </c>
      <c r="C301" s="17"/>
      <c r="D301" s="117"/>
      <c r="E301" s="18"/>
      <c r="F301" s="117"/>
      <c r="G301" s="19"/>
      <c r="H301" s="20"/>
      <c r="I301" s="20"/>
      <c r="J301" s="19"/>
    </row>
    <row r="302" spans="1:10" s="21" customFormat="1" ht="19.149999999999999" customHeight="1" x14ac:dyDescent="0.25">
      <c r="A302" s="81">
        <v>1</v>
      </c>
      <c r="B302" s="54" t="s">
        <v>266</v>
      </c>
      <c r="C302" s="55"/>
      <c r="D302" s="117"/>
      <c r="E302" s="40"/>
      <c r="F302" s="117"/>
      <c r="G302" s="19"/>
      <c r="H302" s="20"/>
      <c r="I302" s="20"/>
      <c r="J302" s="19"/>
    </row>
    <row r="303" spans="1:10" s="21" customFormat="1" ht="19.149999999999999" customHeight="1" x14ac:dyDescent="0.25">
      <c r="A303" s="82" t="s">
        <v>333</v>
      </c>
      <c r="B303" s="23" t="s">
        <v>131</v>
      </c>
      <c r="C303" s="24">
        <v>74.831000000000003</v>
      </c>
      <c r="D303" s="117">
        <f t="shared" si="15"/>
        <v>149.66200000000001</v>
      </c>
      <c r="E303" s="27">
        <v>2601</v>
      </c>
      <c r="F303" s="117">
        <f t="shared" si="16"/>
        <v>104.03999999999999</v>
      </c>
      <c r="G303" s="19" t="s">
        <v>364</v>
      </c>
      <c r="H303" s="20"/>
      <c r="I303" s="20"/>
      <c r="J303" s="19" t="s">
        <v>364</v>
      </c>
    </row>
    <row r="304" spans="1:10" s="21" customFormat="1" ht="19.149999999999999" customHeight="1" x14ac:dyDescent="0.25">
      <c r="A304" s="82" t="s">
        <v>334</v>
      </c>
      <c r="B304" s="23" t="s">
        <v>130</v>
      </c>
      <c r="C304" s="24">
        <v>14.0618</v>
      </c>
      <c r="D304" s="117">
        <f t="shared" si="15"/>
        <v>28.1236</v>
      </c>
      <c r="E304" s="27">
        <v>5674</v>
      </c>
      <c r="F304" s="117">
        <f t="shared" si="16"/>
        <v>226.96</v>
      </c>
      <c r="G304" s="19" t="s">
        <v>364</v>
      </c>
      <c r="H304" s="20"/>
      <c r="I304" s="20"/>
      <c r="J304" s="19" t="s">
        <v>364</v>
      </c>
    </row>
    <row r="305" spans="1:10" s="21" customFormat="1" ht="19.149999999999999" customHeight="1" x14ac:dyDescent="0.25">
      <c r="A305" s="82" t="s">
        <v>335</v>
      </c>
      <c r="B305" s="23" t="s">
        <v>129</v>
      </c>
      <c r="C305" s="24">
        <v>85.248900000000006</v>
      </c>
      <c r="D305" s="117">
        <f t="shared" si="15"/>
        <v>170.49780000000001</v>
      </c>
      <c r="E305" s="27">
        <v>4150</v>
      </c>
      <c r="F305" s="117">
        <f t="shared" si="16"/>
        <v>166</v>
      </c>
      <c r="G305" s="19" t="s">
        <v>364</v>
      </c>
      <c r="H305" s="20"/>
      <c r="I305" s="20"/>
      <c r="J305" s="19" t="s">
        <v>364</v>
      </c>
    </row>
    <row r="306" spans="1:10" s="21" customFormat="1" ht="19.149999999999999" customHeight="1" x14ac:dyDescent="0.25">
      <c r="A306" s="82" t="s">
        <v>336</v>
      </c>
      <c r="B306" s="23" t="s">
        <v>132</v>
      </c>
      <c r="C306" s="28">
        <v>61.4131</v>
      </c>
      <c r="D306" s="117">
        <f t="shared" si="15"/>
        <v>122.8262</v>
      </c>
      <c r="E306" s="25">
        <v>5739</v>
      </c>
      <c r="F306" s="117">
        <f t="shared" si="16"/>
        <v>229.55999999999997</v>
      </c>
      <c r="G306" s="19" t="s">
        <v>364</v>
      </c>
      <c r="H306" s="20"/>
      <c r="I306" s="20"/>
      <c r="J306" s="19" t="s">
        <v>364</v>
      </c>
    </row>
    <row r="307" spans="1:10" s="21" customFormat="1" ht="19.149999999999999" customHeight="1" x14ac:dyDescent="0.25">
      <c r="A307" s="82" t="s">
        <v>337</v>
      </c>
      <c r="B307" s="23" t="s">
        <v>133</v>
      </c>
      <c r="C307" s="28">
        <v>47.686500000000002</v>
      </c>
      <c r="D307" s="117">
        <f t="shared" si="15"/>
        <v>95.373000000000005</v>
      </c>
      <c r="E307" s="25">
        <v>2465</v>
      </c>
      <c r="F307" s="117">
        <f t="shared" si="16"/>
        <v>98.6</v>
      </c>
      <c r="G307" s="19" t="s">
        <v>364</v>
      </c>
      <c r="H307" s="20"/>
      <c r="I307" s="20"/>
      <c r="J307" s="19" t="s">
        <v>364</v>
      </c>
    </row>
    <row r="308" spans="1:10" s="21" customFormat="1" ht="19.149999999999999" customHeight="1" x14ac:dyDescent="0.25">
      <c r="A308" s="82" t="s">
        <v>338</v>
      </c>
      <c r="B308" s="23" t="s">
        <v>134</v>
      </c>
      <c r="C308" s="28">
        <v>47.869300000000003</v>
      </c>
      <c r="D308" s="117">
        <f t="shared" si="15"/>
        <v>95.738600000000005</v>
      </c>
      <c r="E308" s="25">
        <v>2425</v>
      </c>
      <c r="F308" s="117">
        <f t="shared" si="16"/>
        <v>97</v>
      </c>
      <c r="G308" s="19" t="s">
        <v>364</v>
      </c>
      <c r="H308" s="20"/>
      <c r="I308" s="20"/>
      <c r="J308" s="19" t="s">
        <v>364</v>
      </c>
    </row>
    <row r="309" spans="1:10" s="21" customFormat="1" ht="19.149999999999999" customHeight="1" x14ac:dyDescent="0.25">
      <c r="A309" s="82" t="s">
        <v>339</v>
      </c>
      <c r="B309" s="23" t="s">
        <v>135</v>
      </c>
      <c r="C309" s="24">
        <v>54.447299999999998</v>
      </c>
      <c r="D309" s="117">
        <f t="shared" si="15"/>
        <v>108.8946</v>
      </c>
      <c r="E309" s="27">
        <v>3046</v>
      </c>
      <c r="F309" s="117">
        <f t="shared" si="16"/>
        <v>121.83999999999999</v>
      </c>
      <c r="G309" s="19" t="s">
        <v>364</v>
      </c>
      <c r="H309" s="20"/>
      <c r="I309" s="20"/>
      <c r="J309" s="19" t="s">
        <v>364</v>
      </c>
    </row>
    <row r="310" spans="1:10" s="21" customFormat="1" ht="19.149999999999999" customHeight="1" x14ac:dyDescent="0.25">
      <c r="A310" s="82" t="s">
        <v>340</v>
      </c>
      <c r="B310" s="23" t="s">
        <v>136</v>
      </c>
      <c r="C310" s="24">
        <v>49.671599999999998</v>
      </c>
      <c r="D310" s="117">
        <f t="shared" si="15"/>
        <v>99.343199999999996</v>
      </c>
      <c r="E310" s="27">
        <v>4825</v>
      </c>
      <c r="F310" s="117">
        <f t="shared" si="16"/>
        <v>193</v>
      </c>
      <c r="G310" s="19" t="s">
        <v>364</v>
      </c>
      <c r="H310" s="20"/>
      <c r="I310" s="20"/>
      <c r="J310" s="19" t="s">
        <v>364</v>
      </c>
    </row>
    <row r="311" spans="1:10" s="21" customFormat="1" ht="19.149999999999999" customHeight="1" x14ac:dyDescent="0.25">
      <c r="A311" s="82" t="s">
        <v>341</v>
      </c>
      <c r="B311" s="23" t="s">
        <v>137</v>
      </c>
      <c r="C311" s="24">
        <v>62.550899999999999</v>
      </c>
      <c r="D311" s="117">
        <f t="shared" si="15"/>
        <v>125.1018</v>
      </c>
      <c r="E311" s="27">
        <v>2695</v>
      </c>
      <c r="F311" s="117">
        <f t="shared" si="16"/>
        <v>107.80000000000001</v>
      </c>
      <c r="G311" s="19" t="s">
        <v>364</v>
      </c>
      <c r="H311" s="20"/>
      <c r="I311" s="20"/>
      <c r="J311" s="19" t="s">
        <v>364</v>
      </c>
    </row>
    <row r="312" spans="1:10" s="21" customFormat="1" ht="19.149999999999999" customHeight="1" x14ac:dyDescent="0.25">
      <c r="A312" s="82" t="s">
        <v>342</v>
      </c>
      <c r="B312" s="23" t="s">
        <v>139</v>
      </c>
      <c r="C312" s="24">
        <v>39.298400000000001</v>
      </c>
      <c r="D312" s="117">
        <f t="shared" si="15"/>
        <v>78.596800000000002</v>
      </c>
      <c r="E312" s="27">
        <v>5282</v>
      </c>
      <c r="F312" s="117">
        <f t="shared" si="16"/>
        <v>211.28</v>
      </c>
      <c r="G312" s="19" t="s">
        <v>364</v>
      </c>
      <c r="H312" s="20"/>
      <c r="I312" s="20"/>
      <c r="J312" s="19" t="s">
        <v>364</v>
      </c>
    </row>
    <row r="313" spans="1:10" s="21" customFormat="1" ht="19.149999999999999" customHeight="1" x14ac:dyDescent="0.25">
      <c r="A313" s="82" t="s">
        <v>343</v>
      </c>
      <c r="B313" s="23" t="s">
        <v>138</v>
      </c>
      <c r="C313" s="28">
        <v>39.632300000000001</v>
      </c>
      <c r="D313" s="117">
        <f t="shared" si="15"/>
        <v>79.264600000000002</v>
      </c>
      <c r="E313" s="25">
        <v>5073</v>
      </c>
      <c r="F313" s="117">
        <f t="shared" si="16"/>
        <v>202.92</v>
      </c>
      <c r="G313" s="19" t="s">
        <v>364</v>
      </c>
      <c r="H313" s="20"/>
      <c r="I313" s="20"/>
      <c r="J313" s="19" t="s">
        <v>364</v>
      </c>
    </row>
    <row r="314" spans="1:10" s="21" customFormat="1" ht="19.149999999999999" customHeight="1" x14ac:dyDescent="0.25">
      <c r="A314" s="82" t="s">
        <v>344</v>
      </c>
      <c r="B314" s="23" t="s">
        <v>140</v>
      </c>
      <c r="C314" s="28">
        <v>72.790700000000001</v>
      </c>
      <c r="D314" s="117">
        <f t="shared" si="15"/>
        <v>145.5814</v>
      </c>
      <c r="E314" s="25">
        <v>6205</v>
      </c>
      <c r="F314" s="117">
        <f t="shared" si="16"/>
        <v>248.20000000000002</v>
      </c>
      <c r="G314" s="19" t="s">
        <v>364</v>
      </c>
      <c r="H314" s="20"/>
      <c r="I314" s="20"/>
      <c r="J314" s="19" t="s">
        <v>364</v>
      </c>
    </row>
    <row r="315" spans="1:10" s="21" customFormat="1" ht="19.149999999999999" customHeight="1" x14ac:dyDescent="0.25">
      <c r="A315" s="82" t="s">
        <v>345</v>
      </c>
      <c r="B315" s="23" t="s">
        <v>141</v>
      </c>
      <c r="C315" s="28">
        <v>49.958300000000001</v>
      </c>
      <c r="D315" s="117">
        <f t="shared" si="15"/>
        <v>99.916600000000003</v>
      </c>
      <c r="E315" s="25">
        <v>10932</v>
      </c>
      <c r="F315" s="117">
        <f t="shared" si="16"/>
        <v>437.28</v>
      </c>
      <c r="G315" s="19" t="s">
        <v>364</v>
      </c>
      <c r="H315" s="20"/>
      <c r="I315" s="20"/>
      <c r="J315" s="19" t="s">
        <v>364</v>
      </c>
    </row>
    <row r="316" spans="1:10" s="21" customFormat="1" ht="19.149999999999999" customHeight="1" x14ac:dyDescent="0.25">
      <c r="A316" s="82" t="s">
        <v>346</v>
      </c>
      <c r="B316" s="23" t="s">
        <v>142</v>
      </c>
      <c r="C316" s="24">
        <v>44.997700000000002</v>
      </c>
      <c r="D316" s="117">
        <f t="shared" si="15"/>
        <v>89.995400000000004</v>
      </c>
      <c r="E316" s="27">
        <v>6015</v>
      </c>
      <c r="F316" s="117">
        <f t="shared" si="16"/>
        <v>240.60000000000002</v>
      </c>
      <c r="G316" s="19" t="s">
        <v>364</v>
      </c>
      <c r="H316" s="20"/>
      <c r="I316" s="20"/>
      <c r="J316" s="19" t="s">
        <v>364</v>
      </c>
    </row>
    <row r="317" spans="1:10" s="21" customFormat="1" ht="19.149999999999999" customHeight="1" x14ac:dyDescent="0.25">
      <c r="A317" s="82" t="s">
        <v>347</v>
      </c>
      <c r="B317" s="23" t="s">
        <v>144</v>
      </c>
      <c r="C317" s="24">
        <v>36.4255</v>
      </c>
      <c r="D317" s="117">
        <f t="shared" si="15"/>
        <v>72.850999999999999</v>
      </c>
      <c r="E317" s="27">
        <v>9830</v>
      </c>
      <c r="F317" s="117">
        <f t="shared" si="16"/>
        <v>393.2</v>
      </c>
      <c r="G317" s="19" t="s">
        <v>364</v>
      </c>
      <c r="H317" s="20"/>
      <c r="I317" s="20"/>
      <c r="J317" s="19" t="s">
        <v>364</v>
      </c>
    </row>
    <row r="318" spans="1:10" s="21" customFormat="1" ht="19.149999999999999" customHeight="1" x14ac:dyDescent="0.25">
      <c r="A318" s="82" t="s">
        <v>348</v>
      </c>
      <c r="B318" s="23" t="s">
        <v>149</v>
      </c>
      <c r="C318" s="28">
        <v>59.7072</v>
      </c>
      <c r="D318" s="117">
        <f t="shared" si="15"/>
        <v>119.41440000000001</v>
      </c>
      <c r="E318" s="25">
        <v>2564</v>
      </c>
      <c r="F318" s="117">
        <f t="shared" si="16"/>
        <v>102.56</v>
      </c>
      <c r="G318" s="19" t="s">
        <v>364</v>
      </c>
      <c r="H318" s="20"/>
      <c r="I318" s="20"/>
      <c r="J318" s="19" t="s">
        <v>364</v>
      </c>
    </row>
    <row r="319" spans="1:10" s="21" customFormat="1" ht="19.149999999999999" customHeight="1" x14ac:dyDescent="0.25">
      <c r="A319" s="82" t="s">
        <v>349</v>
      </c>
      <c r="B319" s="23" t="s">
        <v>150</v>
      </c>
      <c r="C319" s="28">
        <v>38.880800000000001</v>
      </c>
      <c r="D319" s="117">
        <f t="shared" si="15"/>
        <v>77.761600000000001</v>
      </c>
      <c r="E319" s="25">
        <v>9450</v>
      </c>
      <c r="F319" s="117">
        <f t="shared" si="16"/>
        <v>378</v>
      </c>
      <c r="G319" s="19" t="s">
        <v>364</v>
      </c>
      <c r="H319" s="20"/>
      <c r="I319" s="20"/>
      <c r="J319" s="19" t="s">
        <v>364</v>
      </c>
    </row>
    <row r="320" spans="1:10" s="21" customFormat="1" ht="19.149999999999999" customHeight="1" x14ac:dyDescent="0.25">
      <c r="A320" s="82" t="s">
        <v>356</v>
      </c>
      <c r="B320" s="23" t="s">
        <v>151</v>
      </c>
      <c r="C320" s="28">
        <v>40.479399999999998</v>
      </c>
      <c r="D320" s="117">
        <f t="shared" si="15"/>
        <v>80.958799999999997</v>
      </c>
      <c r="E320" s="25">
        <v>8876</v>
      </c>
      <c r="F320" s="117">
        <f t="shared" si="16"/>
        <v>355.03999999999996</v>
      </c>
      <c r="G320" s="19" t="s">
        <v>364</v>
      </c>
      <c r="H320" s="20"/>
      <c r="I320" s="20"/>
      <c r="J320" s="19" t="s">
        <v>364</v>
      </c>
    </row>
    <row r="321" spans="1:10" s="21" customFormat="1" ht="19.149999999999999" customHeight="1" x14ac:dyDescent="0.25">
      <c r="A321" s="82" t="s">
        <v>357</v>
      </c>
      <c r="B321" s="23" t="s">
        <v>147</v>
      </c>
      <c r="C321" s="24">
        <v>44.902900000000002</v>
      </c>
      <c r="D321" s="117">
        <f t="shared" si="15"/>
        <v>89.805800000000005</v>
      </c>
      <c r="E321" s="27">
        <v>5541</v>
      </c>
      <c r="F321" s="117">
        <f t="shared" si="16"/>
        <v>221.64000000000001</v>
      </c>
      <c r="G321" s="19" t="s">
        <v>364</v>
      </c>
      <c r="H321" s="20"/>
      <c r="I321" s="20"/>
      <c r="J321" s="19" t="s">
        <v>364</v>
      </c>
    </row>
    <row r="322" spans="1:10" s="21" customFormat="1" ht="19.149999999999999" customHeight="1" x14ac:dyDescent="0.25">
      <c r="A322" s="82" t="s">
        <v>358</v>
      </c>
      <c r="B322" s="23" t="s">
        <v>146</v>
      </c>
      <c r="C322" s="24">
        <v>56.139299999999999</v>
      </c>
      <c r="D322" s="117">
        <f t="shared" si="15"/>
        <v>112.27860000000001</v>
      </c>
      <c r="E322" s="27">
        <v>4430</v>
      </c>
      <c r="F322" s="117">
        <f t="shared" si="16"/>
        <v>177.2</v>
      </c>
      <c r="G322" s="19" t="s">
        <v>364</v>
      </c>
      <c r="H322" s="20"/>
      <c r="I322" s="20"/>
      <c r="J322" s="19" t="s">
        <v>364</v>
      </c>
    </row>
    <row r="323" spans="1:10" s="21" customFormat="1" ht="19.149999999999999" customHeight="1" x14ac:dyDescent="0.25">
      <c r="A323" s="82" t="s">
        <v>359</v>
      </c>
      <c r="B323" s="23" t="s">
        <v>145</v>
      </c>
      <c r="C323" s="24">
        <v>26.002500000000001</v>
      </c>
      <c r="D323" s="117">
        <f t="shared" si="15"/>
        <v>52.005000000000003</v>
      </c>
      <c r="E323" s="27">
        <v>2964</v>
      </c>
      <c r="F323" s="117">
        <f t="shared" si="16"/>
        <v>118.56</v>
      </c>
      <c r="G323" s="19" t="s">
        <v>364</v>
      </c>
      <c r="H323" s="20"/>
      <c r="I323" s="20"/>
      <c r="J323" s="19" t="s">
        <v>364</v>
      </c>
    </row>
    <row r="324" spans="1:10" s="21" customFormat="1" ht="19.149999999999999" customHeight="1" x14ac:dyDescent="0.25">
      <c r="A324" s="81">
        <v>2</v>
      </c>
      <c r="B324" s="54" t="s">
        <v>272</v>
      </c>
      <c r="C324" s="41"/>
      <c r="D324" s="117">
        <f t="shared" si="15"/>
        <v>0</v>
      </c>
      <c r="E324" s="40"/>
      <c r="F324" s="117">
        <f t="shared" si="16"/>
        <v>0</v>
      </c>
      <c r="G324" s="19"/>
      <c r="H324" s="20"/>
      <c r="I324" s="20"/>
      <c r="J324" s="19"/>
    </row>
    <row r="325" spans="1:10" s="21" customFormat="1" ht="19.149999999999999" customHeight="1" x14ac:dyDescent="0.25">
      <c r="A325" s="82" t="s">
        <v>350</v>
      </c>
      <c r="B325" s="23" t="s">
        <v>143</v>
      </c>
      <c r="C325" s="24">
        <v>46.975200000000001</v>
      </c>
      <c r="D325" s="117">
        <f t="shared" si="15"/>
        <v>93.950400000000002</v>
      </c>
      <c r="E325" s="27">
        <v>16697</v>
      </c>
      <c r="F325" s="117">
        <f t="shared" si="16"/>
        <v>667.88</v>
      </c>
      <c r="G325" s="19" t="s">
        <v>364</v>
      </c>
      <c r="H325" s="20"/>
      <c r="I325" s="20"/>
      <c r="J325" s="19" t="s">
        <v>364</v>
      </c>
    </row>
    <row r="326" spans="1:10" s="21" customFormat="1" ht="19.149999999999999" customHeight="1" x14ac:dyDescent="0.25">
      <c r="A326" s="82" t="s">
        <v>351</v>
      </c>
      <c r="B326" s="23" t="s">
        <v>148</v>
      </c>
      <c r="C326" s="24">
        <v>11.243399999999999</v>
      </c>
      <c r="D326" s="117">
        <f t="shared" si="15"/>
        <v>22.486799999999999</v>
      </c>
      <c r="E326" s="27">
        <v>3949</v>
      </c>
      <c r="F326" s="117">
        <f t="shared" si="16"/>
        <v>157.95999999999998</v>
      </c>
      <c r="G326" s="19" t="s">
        <v>364</v>
      </c>
      <c r="H326" s="20"/>
      <c r="I326" s="20"/>
      <c r="J326" s="19" t="s">
        <v>364</v>
      </c>
    </row>
    <row r="327" spans="1:10" s="21" customFormat="1" ht="19.149999999999999" customHeight="1" x14ac:dyDescent="0.25">
      <c r="A327" s="83" t="s">
        <v>214</v>
      </c>
      <c r="B327" s="16" t="s">
        <v>274</v>
      </c>
      <c r="C327" s="29"/>
      <c r="D327" s="117"/>
      <c r="E327" s="18"/>
      <c r="F327" s="117"/>
      <c r="G327" s="19"/>
      <c r="H327" s="20"/>
      <c r="I327" s="20"/>
      <c r="J327" s="19"/>
    </row>
    <row r="328" spans="1:10" s="21" customFormat="1" ht="19.149999999999999" customHeight="1" x14ac:dyDescent="0.25">
      <c r="A328" s="81">
        <v>1</v>
      </c>
      <c r="B328" s="54" t="s">
        <v>266</v>
      </c>
      <c r="C328" s="41"/>
      <c r="D328" s="117"/>
      <c r="E328" s="40"/>
      <c r="F328" s="117"/>
      <c r="G328" s="19"/>
      <c r="H328" s="20"/>
      <c r="I328" s="20"/>
      <c r="J328" s="19"/>
    </row>
    <row r="329" spans="1:10" s="21" customFormat="1" ht="19.149999999999999" customHeight="1" x14ac:dyDescent="0.25">
      <c r="A329" s="82" t="s">
        <v>333</v>
      </c>
      <c r="B329" s="30" t="s">
        <v>154</v>
      </c>
      <c r="C329" s="24">
        <v>37.511800000000001</v>
      </c>
      <c r="D329" s="117">
        <f t="shared" si="15"/>
        <v>75.023600000000002</v>
      </c>
      <c r="E329" s="27">
        <v>3018</v>
      </c>
      <c r="F329" s="117">
        <f t="shared" si="16"/>
        <v>120.72</v>
      </c>
      <c r="G329" s="19" t="s">
        <v>364</v>
      </c>
      <c r="H329" s="20"/>
      <c r="I329" s="20"/>
      <c r="J329" s="19" t="s">
        <v>364</v>
      </c>
    </row>
    <row r="330" spans="1:10" s="21" customFormat="1" ht="19.149999999999999" customHeight="1" x14ac:dyDescent="0.25">
      <c r="A330" s="82" t="s">
        <v>334</v>
      </c>
      <c r="B330" s="23" t="s">
        <v>294</v>
      </c>
      <c r="C330" s="28">
        <v>27.9925</v>
      </c>
      <c r="D330" s="117">
        <f t="shared" si="15"/>
        <v>55.984999999999999</v>
      </c>
      <c r="E330" s="25">
        <v>6865</v>
      </c>
      <c r="F330" s="117">
        <f t="shared" si="16"/>
        <v>274.60000000000002</v>
      </c>
      <c r="G330" s="19" t="s">
        <v>364</v>
      </c>
      <c r="H330" s="20"/>
      <c r="I330" s="20"/>
      <c r="J330" s="19" t="s">
        <v>364</v>
      </c>
    </row>
    <row r="331" spans="1:10" s="21" customFormat="1" ht="19.149999999999999" customHeight="1" x14ac:dyDescent="0.25">
      <c r="A331" s="82" t="s">
        <v>335</v>
      </c>
      <c r="B331" s="30" t="s">
        <v>164</v>
      </c>
      <c r="C331" s="24">
        <v>51.777900000000002</v>
      </c>
      <c r="D331" s="117">
        <f t="shared" si="15"/>
        <v>103.5558</v>
      </c>
      <c r="E331" s="27">
        <v>5622</v>
      </c>
      <c r="F331" s="117">
        <f t="shared" si="16"/>
        <v>224.88000000000002</v>
      </c>
      <c r="G331" s="19" t="s">
        <v>364</v>
      </c>
      <c r="H331" s="20"/>
      <c r="I331" s="20"/>
      <c r="J331" s="19" t="s">
        <v>364</v>
      </c>
    </row>
    <row r="332" spans="1:10" s="21" customFormat="1" ht="19.149999999999999" customHeight="1" x14ac:dyDescent="0.25">
      <c r="A332" s="82" t="s">
        <v>336</v>
      </c>
      <c r="B332" s="30" t="s">
        <v>157</v>
      </c>
      <c r="C332" s="24">
        <v>40.704900000000002</v>
      </c>
      <c r="D332" s="117">
        <f t="shared" si="15"/>
        <v>81.409800000000004</v>
      </c>
      <c r="E332" s="27">
        <v>4526</v>
      </c>
      <c r="F332" s="117">
        <f t="shared" si="16"/>
        <v>181.04</v>
      </c>
      <c r="G332" s="19" t="s">
        <v>364</v>
      </c>
      <c r="H332" s="20"/>
      <c r="I332" s="20"/>
      <c r="J332" s="19" t="s">
        <v>364</v>
      </c>
    </row>
    <row r="333" spans="1:10" s="21" customFormat="1" ht="19.149999999999999" customHeight="1" x14ac:dyDescent="0.25">
      <c r="A333" s="82" t="s">
        <v>337</v>
      </c>
      <c r="B333" s="23" t="s">
        <v>153</v>
      </c>
      <c r="C333" s="24">
        <v>31.6782</v>
      </c>
      <c r="D333" s="117">
        <f t="shared" si="15"/>
        <v>63.356400000000001</v>
      </c>
      <c r="E333" s="27">
        <v>4358</v>
      </c>
      <c r="F333" s="117">
        <f t="shared" si="16"/>
        <v>174.32000000000002</v>
      </c>
      <c r="G333" s="19" t="s">
        <v>364</v>
      </c>
      <c r="H333" s="20"/>
      <c r="I333" s="20"/>
      <c r="J333" s="19" t="s">
        <v>364</v>
      </c>
    </row>
    <row r="334" spans="1:10" s="21" customFormat="1" ht="19.149999999999999" customHeight="1" x14ac:dyDescent="0.25">
      <c r="A334" s="82" t="s">
        <v>338</v>
      </c>
      <c r="B334" s="23" t="s">
        <v>156</v>
      </c>
      <c r="C334" s="24">
        <v>30.514600000000002</v>
      </c>
      <c r="D334" s="117">
        <f t="shared" si="15"/>
        <v>61.029200000000003</v>
      </c>
      <c r="E334" s="27">
        <v>3419</v>
      </c>
      <c r="F334" s="117">
        <f t="shared" si="16"/>
        <v>136.76</v>
      </c>
      <c r="G334" s="19" t="s">
        <v>364</v>
      </c>
      <c r="H334" s="20"/>
      <c r="I334" s="20"/>
      <c r="J334" s="19" t="s">
        <v>364</v>
      </c>
    </row>
    <row r="335" spans="1:10" s="21" customFormat="1" ht="19.149999999999999" customHeight="1" x14ac:dyDescent="0.25">
      <c r="A335" s="82" t="s">
        <v>339</v>
      </c>
      <c r="B335" s="23" t="s">
        <v>155</v>
      </c>
      <c r="C335" s="24">
        <v>55.545400000000001</v>
      </c>
      <c r="D335" s="117">
        <f t="shared" si="15"/>
        <v>111.0908</v>
      </c>
      <c r="E335" s="27">
        <v>5815</v>
      </c>
      <c r="F335" s="117">
        <f t="shared" si="16"/>
        <v>232.6</v>
      </c>
      <c r="G335" s="19" t="s">
        <v>364</v>
      </c>
      <c r="H335" s="20"/>
      <c r="I335" s="20"/>
      <c r="J335" s="19" t="s">
        <v>364</v>
      </c>
    </row>
    <row r="336" spans="1:10" s="21" customFormat="1" ht="19.149999999999999" customHeight="1" x14ac:dyDescent="0.25">
      <c r="A336" s="82" t="s">
        <v>340</v>
      </c>
      <c r="B336" s="30" t="s">
        <v>160</v>
      </c>
      <c r="C336" s="24">
        <v>33.529499999999999</v>
      </c>
      <c r="D336" s="117">
        <f t="shared" si="15"/>
        <v>67.058999999999997</v>
      </c>
      <c r="E336" s="27">
        <v>1964</v>
      </c>
      <c r="F336" s="117">
        <f t="shared" si="16"/>
        <v>78.56</v>
      </c>
      <c r="G336" s="19" t="s">
        <v>364</v>
      </c>
      <c r="H336" s="20"/>
      <c r="I336" s="20"/>
      <c r="J336" s="19" t="s">
        <v>364</v>
      </c>
    </row>
    <row r="337" spans="1:10" s="21" customFormat="1" ht="19.149999999999999" customHeight="1" x14ac:dyDescent="0.25">
      <c r="A337" s="82" t="s">
        <v>341</v>
      </c>
      <c r="B337" s="30" t="s">
        <v>159</v>
      </c>
      <c r="C337" s="24">
        <v>45.057200000000002</v>
      </c>
      <c r="D337" s="117">
        <f t="shared" si="15"/>
        <v>90.114400000000003</v>
      </c>
      <c r="E337" s="27">
        <v>3784</v>
      </c>
      <c r="F337" s="117">
        <f t="shared" si="16"/>
        <v>151.36000000000001</v>
      </c>
      <c r="G337" s="19" t="s">
        <v>364</v>
      </c>
      <c r="H337" s="20"/>
      <c r="I337" s="20"/>
      <c r="J337" s="19" t="s">
        <v>364</v>
      </c>
    </row>
    <row r="338" spans="1:10" s="21" customFormat="1" ht="19.149999999999999" customHeight="1" x14ac:dyDescent="0.25">
      <c r="A338" s="82" t="s">
        <v>342</v>
      </c>
      <c r="B338" s="23" t="s">
        <v>158</v>
      </c>
      <c r="C338" s="24">
        <v>74.958799999999997</v>
      </c>
      <c r="D338" s="117">
        <f t="shared" si="15"/>
        <v>149.91759999999999</v>
      </c>
      <c r="E338" s="27">
        <v>7641</v>
      </c>
      <c r="F338" s="117">
        <f t="shared" si="16"/>
        <v>305.64</v>
      </c>
      <c r="G338" s="19" t="s">
        <v>364</v>
      </c>
      <c r="H338" s="20"/>
      <c r="I338" s="20"/>
      <c r="J338" s="19" t="s">
        <v>364</v>
      </c>
    </row>
    <row r="339" spans="1:10" s="21" customFormat="1" ht="19.149999999999999" customHeight="1" x14ac:dyDescent="0.25">
      <c r="A339" s="82" t="s">
        <v>343</v>
      </c>
      <c r="B339" s="30" t="s">
        <v>163</v>
      </c>
      <c r="C339" s="24">
        <v>62.970999999999997</v>
      </c>
      <c r="D339" s="117">
        <f t="shared" si="15"/>
        <v>125.94199999999999</v>
      </c>
      <c r="E339" s="27">
        <v>5158</v>
      </c>
      <c r="F339" s="117">
        <f t="shared" si="16"/>
        <v>206.32000000000002</v>
      </c>
      <c r="G339" s="19" t="s">
        <v>364</v>
      </c>
      <c r="H339" s="20"/>
      <c r="I339" s="20"/>
      <c r="J339" s="19" t="s">
        <v>364</v>
      </c>
    </row>
    <row r="340" spans="1:10" s="21" customFormat="1" ht="19.149999999999999" customHeight="1" x14ac:dyDescent="0.25">
      <c r="A340" s="82" t="s">
        <v>344</v>
      </c>
      <c r="B340" s="30" t="s">
        <v>165</v>
      </c>
      <c r="C340" s="24">
        <v>90.128500000000003</v>
      </c>
      <c r="D340" s="117">
        <f t="shared" si="15"/>
        <v>180.25700000000001</v>
      </c>
      <c r="E340" s="27">
        <v>5027</v>
      </c>
      <c r="F340" s="117">
        <f t="shared" si="16"/>
        <v>201.08</v>
      </c>
      <c r="G340" s="19" t="s">
        <v>364</v>
      </c>
      <c r="H340" s="20"/>
      <c r="I340" s="19" t="s">
        <v>364</v>
      </c>
      <c r="J340" s="19"/>
    </row>
    <row r="341" spans="1:10" s="21" customFormat="1" ht="19.149999999999999" customHeight="1" x14ac:dyDescent="0.25">
      <c r="A341" s="82" t="s">
        <v>345</v>
      </c>
      <c r="B341" s="30" t="s">
        <v>293</v>
      </c>
      <c r="C341" s="24">
        <v>68.145399999999995</v>
      </c>
      <c r="D341" s="117">
        <f t="shared" si="15"/>
        <v>136.29079999999999</v>
      </c>
      <c r="E341" s="27">
        <v>2798</v>
      </c>
      <c r="F341" s="117">
        <f t="shared" si="16"/>
        <v>111.92</v>
      </c>
      <c r="G341" s="19" t="s">
        <v>364</v>
      </c>
      <c r="H341" s="20"/>
      <c r="I341" s="20"/>
      <c r="J341" s="19" t="s">
        <v>364</v>
      </c>
    </row>
    <row r="342" spans="1:10" s="21" customFormat="1" ht="19.149999999999999" customHeight="1" x14ac:dyDescent="0.25">
      <c r="A342" s="82" t="s">
        <v>346</v>
      </c>
      <c r="B342" s="30" t="s">
        <v>275</v>
      </c>
      <c r="C342" s="24">
        <v>82.554699999999997</v>
      </c>
      <c r="D342" s="117">
        <f t="shared" si="15"/>
        <v>165.10939999999999</v>
      </c>
      <c r="E342" s="27">
        <v>3408</v>
      </c>
      <c r="F342" s="117">
        <f t="shared" si="16"/>
        <v>136.32</v>
      </c>
      <c r="G342" s="19" t="s">
        <v>364</v>
      </c>
      <c r="H342" s="20"/>
      <c r="I342" s="20"/>
      <c r="J342" s="19" t="s">
        <v>364</v>
      </c>
    </row>
    <row r="343" spans="1:10" s="21" customFormat="1" ht="19.149999999999999" customHeight="1" x14ac:dyDescent="0.25">
      <c r="A343" s="81">
        <v>2</v>
      </c>
      <c r="B343" s="54" t="s">
        <v>267</v>
      </c>
      <c r="C343" s="41"/>
      <c r="D343" s="117"/>
      <c r="E343" s="40"/>
      <c r="F343" s="117"/>
      <c r="G343" s="19" t="s">
        <v>364</v>
      </c>
      <c r="H343" s="20"/>
      <c r="I343" s="20"/>
      <c r="J343" s="19"/>
    </row>
    <row r="344" spans="1:10" s="21" customFormat="1" ht="19.149999999999999" customHeight="1" x14ac:dyDescent="0.25">
      <c r="A344" s="82" t="s">
        <v>350</v>
      </c>
      <c r="B344" s="30" t="s">
        <v>161</v>
      </c>
      <c r="C344" s="24">
        <v>47.585900000000002</v>
      </c>
      <c r="D344" s="117">
        <f t="shared" ref="D344:D392" si="17">C344/50*100</f>
        <v>95.171800000000005</v>
      </c>
      <c r="E344" s="27">
        <v>7227</v>
      </c>
      <c r="F344" s="117">
        <f t="shared" si="16"/>
        <v>289.08</v>
      </c>
      <c r="G344" s="19" t="s">
        <v>364</v>
      </c>
      <c r="H344" s="20"/>
      <c r="I344" s="20"/>
      <c r="J344" s="19" t="s">
        <v>364</v>
      </c>
    </row>
    <row r="345" spans="1:10" s="21" customFormat="1" ht="19.149999999999999" customHeight="1" x14ac:dyDescent="0.25">
      <c r="A345" s="83" t="s">
        <v>215</v>
      </c>
      <c r="B345" s="31" t="s">
        <v>276</v>
      </c>
      <c r="C345" s="29"/>
      <c r="D345" s="117"/>
      <c r="E345" s="32"/>
      <c r="F345" s="117"/>
      <c r="G345" s="19"/>
      <c r="H345" s="20"/>
      <c r="I345" s="20"/>
      <c r="J345" s="19"/>
    </row>
    <row r="346" spans="1:10" s="21" customFormat="1" ht="19.149999999999999" customHeight="1" x14ac:dyDescent="0.25">
      <c r="A346" s="81">
        <v>1</v>
      </c>
      <c r="B346" s="57" t="s">
        <v>266</v>
      </c>
      <c r="C346" s="41"/>
      <c r="D346" s="117"/>
      <c r="E346" s="58"/>
      <c r="F346" s="117"/>
      <c r="G346" s="19"/>
      <c r="H346" s="20"/>
      <c r="I346" s="20"/>
      <c r="J346" s="19"/>
    </row>
    <row r="347" spans="1:10" s="21" customFormat="1" ht="19.149999999999999" customHeight="1" x14ac:dyDescent="0.25">
      <c r="A347" s="82" t="s">
        <v>333</v>
      </c>
      <c r="B347" s="33" t="s">
        <v>206</v>
      </c>
      <c r="C347" s="24">
        <v>80.234300000000005</v>
      </c>
      <c r="D347" s="117">
        <f t="shared" si="17"/>
        <v>160.46860000000001</v>
      </c>
      <c r="E347" s="27">
        <v>4982</v>
      </c>
      <c r="F347" s="117">
        <f t="shared" si="16"/>
        <v>199.28</v>
      </c>
      <c r="G347" s="19" t="s">
        <v>364</v>
      </c>
      <c r="H347" s="20"/>
      <c r="I347" s="20"/>
      <c r="J347" s="19" t="s">
        <v>364</v>
      </c>
    </row>
    <row r="348" spans="1:10" s="21" customFormat="1" ht="19.149999999999999" customHeight="1" x14ac:dyDescent="0.25">
      <c r="A348" s="82" t="s">
        <v>334</v>
      </c>
      <c r="B348" s="33" t="s">
        <v>207</v>
      </c>
      <c r="C348" s="24">
        <v>40.043799999999997</v>
      </c>
      <c r="D348" s="117">
        <f t="shared" si="17"/>
        <v>80.087599999999995</v>
      </c>
      <c r="E348" s="27">
        <v>3034</v>
      </c>
      <c r="F348" s="117">
        <f t="shared" si="16"/>
        <v>121.36</v>
      </c>
      <c r="G348" s="19" t="s">
        <v>364</v>
      </c>
      <c r="H348" s="20"/>
      <c r="I348" s="20"/>
      <c r="J348" s="19" t="s">
        <v>364</v>
      </c>
    </row>
    <row r="349" spans="1:10" s="21" customFormat="1" ht="19.149999999999999" customHeight="1" x14ac:dyDescent="0.25">
      <c r="A349" s="82" t="s">
        <v>335</v>
      </c>
      <c r="B349" s="33" t="s">
        <v>205</v>
      </c>
      <c r="C349" s="34">
        <v>99.4846</v>
      </c>
      <c r="D349" s="117">
        <f t="shared" si="17"/>
        <v>198.9692</v>
      </c>
      <c r="E349" s="25">
        <v>5949</v>
      </c>
      <c r="F349" s="117">
        <f t="shared" si="16"/>
        <v>237.95999999999998</v>
      </c>
      <c r="G349" s="19" t="s">
        <v>364</v>
      </c>
      <c r="H349" s="20"/>
      <c r="I349" s="19" t="s">
        <v>364</v>
      </c>
      <c r="J349" s="19"/>
    </row>
    <row r="350" spans="1:10" s="21" customFormat="1" ht="19.149999999999999" customHeight="1" x14ac:dyDescent="0.25">
      <c r="A350" s="82" t="s">
        <v>336</v>
      </c>
      <c r="B350" s="33" t="s">
        <v>199</v>
      </c>
      <c r="C350" s="34">
        <v>38.9407</v>
      </c>
      <c r="D350" s="117">
        <f t="shared" si="17"/>
        <v>77.881399999999999</v>
      </c>
      <c r="E350" s="25">
        <v>4087</v>
      </c>
      <c r="F350" s="117">
        <f t="shared" si="16"/>
        <v>163.47999999999999</v>
      </c>
      <c r="G350" s="19" t="s">
        <v>364</v>
      </c>
      <c r="H350" s="20"/>
      <c r="I350" s="20"/>
      <c r="J350" s="19" t="s">
        <v>364</v>
      </c>
    </row>
    <row r="351" spans="1:10" s="21" customFormat="1" ht="19.149999999999999" customHeight="1" x14ac:dyDescent="0.25">
      <c r="A351" s="82" t="s">
        <v>337</v>
      </c>
      <c r="B351" s="33" t="s">
        <v>200</v>
      </c>
      <c r="C351" s="34">
        <v>26.9008</v>
      </c>
      <c r="D351" s="117">
        <f t="shared" si="17"/>
        <v>53.801600000000008</v>
      </c>
      <c r="E351" s="25">
        <v>3805</v>
      </c>
      <c r="F351" s="117">
        <f t="shared" si="16"/>
        <v>152.19999999999999</v>
      </c>
      <c r="G351" s="19" t="s">
        <v>364</v>
      </c>
      <c r="H351" s="20"/>
      <c r="I351" s="20"/>
      <c r="J351" s="19" t="s">
        <v>364</v>
      </c>
    </row>
    <row r="352" spans="1:10" s="21" customFormat="1" ht="19.149999999999999" customHeight="1" x14ac:dyDescent="0.25">
      <c r="A352" s="82" t="s">
        <v>338</v>
      </c>
      <c r="B352" s="33" t="s">
        <v>198</v>
      </c>
      <c r="C352" s="24">
        <v>22.609300000000001</v>
      </c>
      <c r="D352" s="117">
        <f t="shared" si="17"/>
        <v>45.218600000000002</v>
      </c>
      <c r="E352" s="27">
        <v>3957</v>
      </c>
      <c r="F352" s="117">
        <f t="shared" si="16"/>
        <v>158.28</v>
      </c>
      <c r="G352" s="19" t="s">
        <v>364</v>
      </c>
      <c r="H352" s="20"/>
      <c r="I352" s="20"/>
      <c r="J352" s="19" t="s">
        <v>364</v>
      </c>
    </row>
    <row r="353" spans="1:10" s="21" customFormat="1" ht="19.149999999999999" customHeight="1" x14ac:dyDescent="0.25">
      <c r="A353" s="82" t="s">
        <v>339</v>
      </c>
      <c r="B353" s="33" t="s">
        <v>196</v>
      </c>
      <c r="C353" s="24">
        <v>19.1248</v>
      </c>
      <c r="D353" s="117">
        <f t="shared" si="17"/>
        <v>38.249600000000001</v>
      </c>
      <c r="E353" s="27">
        <v>3937</v>
      </c>
      <c r="F353" s="117">
        <f t="shared" si="16"/>
        <v>157.47999999999999</v>
      </c>
      <c r="G353" s="19" t="s">
        <v>364</v>
      </c>
      <c r="H353" s="20"/>
      <c r="I353" s="20"/>
      <c r="J353" s="19" t="s">
        <v>364</v>
      </c>
    </row>
    <row r="354" spans="1:10" s="21" customFormat="1" ht="19.149999999999999" customHeight="1" x14ac:dyDescent="0.25">
      <c r="A354" s="82" t="s">
        <v>340</v>
      </c>
      <c r="B354" s="33" t="s">
        <v>195</v>
      </c>
      <c r="C354" s="24">
        <v>25.105699999999999</v>
      </c>
      <c r="D354" s="117">
        <f t="shared" si="17"/>
        <v>50.211399999999998</v>
      </c>
      <c r="E354" s="27">
        <v>2472</v>
      </c>
      <c r="F354" s="117">
        <f t="shared" si="16"/>
        <v>98.88</v>
      </c>
      <c r="G354" s="19" t="s">
        <v>364</v>
      </c>
      <c r="H354" s="20"/>
      <c r="I354" s="20"/>
      <c r="J354" s="19" t="s">
        <v>364</v>
      </c>
    </row>
    <row r="355" spans="1:10" s="21" customFormat="1" ht="19.149999999999999" customHeight="1" x14ac:dyDescent="0.25">
      <c r="A355" s="82" t="s">
        <v>341</v>
      </c>
      <c r="B355" s="33" t="s">
        <v>201</v>
      </c>
      <c r="C355" s="24">
        <v>20.2654</v>
      </c>
      <c r="D355" s="117">
        <f t="shared" si="17"/>
        <v>40.530799999999999</v>
      </c>
      <c r="E355" s="27">
        <v>4037</v>
      </c>
      <c r="F355" s="117">
        <f t="shared" si="16"/>
        <v>161.47999999999999</v>
      </c>
      <c r="G355" s="19" t="s">
        <v>364</v>
      </c>
      <c r="H355" s="20"/>
      <c r="I355" s="20"/>
      <c r="J355" s="19" t="s">
        <v>364</v>
      </c>
    </row>
    <row r="356" spans="1:10" s="21" customFormat="1" ht="19.149999999999999" customHeight="1" x14ac:dyDescent="0.25">
      <c r="A356" s="82" t="s">
        <v>342</v>
      </c>
      <c r="B356" s="33" t="s">
        <v>202</v>
      </c>
      <c r="C356" s="24">
        <v>14.401400000000001</v>
      </c>
      <c r="D356" s="117">
        <f t="shared" si="17"/>
        <v>28.802800000000001</v>
      </c>
      <c r="E356" s="27">
        <v>2523</v>
      </c>
      <c r="F356" s="117">
        <f t="shared" si="16"/>
        <v>100.92000000000002</v>
      </c>
      <c r="G356" s="19" t="s">
        <v>364</v>
      </c>
      <c r="H356" s="20"/>
      <c r="I356" s="20"/>
      <c r="J356" s="19" t="s">
        <v>364</v>
      </c>
    </row>
    <row r="357" spans="1:10" s="21" customFormat="1" ht="19.149999999999999" customHeight="1" x14ac:dyDescent="0.25">
      <c r="A357" s="82" t="s">
        <v>343</v>
      </c>
      <c r="B357" s="33" t="s">
        <v>203</v>
      </c>
      <c r="C357" s="24">
        <v>27.7639</v>
      </c>
      <c r="D357" s="117">
        <f t="shared" si="17"/>
        <v>55.527799999999992</v>
      </c>
      <c r="E357" s="27">
        <v>3069</v>
      </c>
      <c r="F357" s="117">
        <f t="shared" si="16"/>
        <v>122.76</v>
      </c>
      <c r="G357" s="19" t="s">
        <v>364</v>
      </c>
      <c r="H357" s="20"/>
      <c r="I357" s="20"/>
      <c r="J357" s="19" t="s">
        <v>364</v>
      </c>
    </row>
    <row r="358" spans="1:10" s="21" customFormat="1" ht="19.149999999999999" customHeight="1" x14ac:dyDescent="0.25">
      <c r="A358" s="82" t="s">
        <v>344</v>
      </c>
      <c r="B358" s="23" t="s">
        <v>193</v>
      </c>
      <c r="C358" s="28">
        <v>25.725999999999999</v>
      </c>
      <c r="D358" s="117">
        <f t="shared" si="17"/>
        <v>51.451999999999998</v>
      </c>
      <c r="E358" s="25">
        <v>5180</v>
      </c>
      <c r="F358" s="117">
        <f t="shared" si="16"/>
        <v>207.20000000000002</v>
      </c>
      <c r="G358" s="19" t="s">
        <v>364</v>
      </c>
      <c r="H358" s="20"/>
      <c r="I358" s="20"/>
      <c r="J358" s="19" t="s">
        <v>364</v>
      </c>
    </row>
    <row r="359" spans="1:10" s="21" customFormat="1" ht="19.149999999999999" customHeight="1" x14ac:dyDescent="0.25">
      <c r="A359" s="82" t="s">
        <v>345</v>
      </c>
      <c r="B359" s="23" t="s">
        <v>190</v>
      </c>
      <c r="C359" s="28">
        <v>27.667899999999999</v>
      </c>
      <c r="D359" s="117">
        <f t="shared" si="17"/>
        <v>55.335799999999999</v>
      </c>
      <c r="E359" s="25">
        <v>5028</v>
      </c>
      <c r="F359" s="117">
        <f t="shared" si="16"/>
        <v>201.12</v>
      </c>
      <c r="G359" s="19" t="s">
        <v>364</v>
      </c>
      <c r="H359" s="20"/>
      <c r="I359" s="20"/>
      <c r="J359" s="19" t="s">
        <v>364</v>
      </c>
    </row>
    <row r="360" spans="1:10" s="21" customFormat="1" ht="19.149999999999999" customHeight="1" x14ac:dyDescent="0.25">
      <c r="A360" s="82" t="s">
        <v>346</v>
      </c>
      <c r="B360" s="23" t="s">
        <v>191</v>
      </c>
      <c r="C360" s="28">
        <v>27.281199999999998</v>
      </c>
      <c r="D360" s="117">
        <f t="shared" si="17"/>
        <v>54.562399999999997</v>
      </c>
      <c r="E360" s="25">
        <v>4050</v>
      </c>
      <c r="F360" s="117">
        <f t="shared" si="16"/>
        <v>162</v>
      </c>
      <c r="G360" s="19" t="s">
        <v>364</v>
      </c>
      <c r="H360" s="20"/>
      <c r="I360" s="20"/>
      <c r="J360" s="19" t="s">
        <v>364</v>
      </c>
    </row>
    <row r="361" spans="1:10" s="21" customFormat="1" ht="19.149999999999999" customHeight="1" x14ac:dyDescent="0.25">
      <c r="A361" s="82" t="s">
        <v>347</v>
      </c>
      <c r="B361" s="23" t="s">
        <v>194</v>
      </c>
      <c r="C361" s="28">
        <v>27.764099999999999</v>
      </c>
      <c r="D361" s="117">
        <f t="shared" si="17"/>
        <v>55.528199999999991</v>
      </c>
      <c r="E361" s="25">
        <v>3868</v>
      </c>
      <c r="F361" s="117">
        <f t="shared" si="16"/>
        <v>154.72</v>
      </c>
      <c r="G361" s="19" t="s">
        <v>364</v>
      </c>
      <c r="H361" s="20"/>
      <c r="I361" s="20"/>
      <c r="J361" s="19" t="s">
        <v>364</v>
      </c>
    </row>
    <row r="362" spans="1:10" s="21" customFormat="1" ht="19.149999999999999" customHeight="1" x14ac:dyDescent="0.25">
      <c r="A362" s="82" t="s">
        <v>348</v>
      </c>
      <c r="B362" s="23" t="s">
        <v>192</v>
      </c>
      <c r="C362" s="28">
        <v>16.8004</v>
      </c>
      <c r="D362" s="117">
        <f t="shared" si="17"/>
        <v>33.6008</v>
      </c>
      <c r="E362" s="25">
        <v>1470</v>
      </c>
      <c r="F362" s="117">
        <f t="shared" ref="F362:F392" si="18">E362/2500*100</f>
        <v>58.8</v>
      </c>
      <c r="G362" s="19" t="s">
        <v>364</v>
      </c>
      <c r="H362" s="20"/>
      <c r="I362" s="20"/>
      <c r="J362" s="19" t="s">
        <v>364</v>
      </c>
    </row>
    <row r="363" spans="1:10" s="21" customFormat="1" ht="19.149999999999999" customHeight="1" x14ac:dyDescent="0.25">
      <c r="A363" s="82" t="s">
        <v>349</v>
      </c>
      <c r="B363" s="33" t="s">
        <v>204</v>
      </c>
      <c r="C363" s="24">
        <v>29.948599999999999</v>
      </c>
      <c r="D363" s="117">
        <f t="shared" si="17"/>
        <v>59.897199999999998</v>
      </c>
      <c r="E363" s="27">
        <v>6685</v>
      </c>
      <c r="F363" s="117">
        <f t="shared" si="18"/>
        <v>267.39999999999998</v>
      </c>
      <c r="G363" s="19" t="s">
        <v>364</v>
      </c>
      <c r="H363" s="20"/>
      <c r="I363" s="20"/>
      <c r="J363" s="19" t="s">
        <v>364</v>
      </c>
    </row>
    <row r="364" spans="1:10" s="21" customFormat="1" ht="19.149999999999999" customHeight="1" x14ac:dyDescent="0.25">
      <c r="A364" s="81">
        <v>2</v>
      </c>
      <c r="B364" s="57" t="s">
        <v>267</v>
      </c>
      <c r="C364" s="41"/>
      <c r="D364" s="117">
        <f t="shared" si="17"/>
        <v>0</v>
      </c>
      <c r="E364" s="58"/>
      <c r="F364" s="117">
        <f t="shared" si="18"/>
        <v>0</v>
      </c>
      <c r="G364" s="19"/>
      <c r="H364" s="20"/>
      <c r="I364" s="20"/>
      <c r="J364" s="19"/>
    </row>
    <row r="365" spans="1:10" s="21" customFormat="1" ht="19.149999999999999" customHeight="1" x14ac:dyDescent="0.25">
      <c r="A365" s="82" t="s">
        <v>350</v>
      </c>
      <c r="B365" s="33" t="s">
        <v>197</v>
      </c>
      <c r="C365" s="24">
        <v>16.460599999999999</v>
      </c>
      <c r="D365" s="117">
        <f t="shared" si="17"/>
        <v>32.921199999999999</v>
      </c>
      <c r="E365" s="27">
        <v>5440</v>
      </c>
      <c r="F365" s="117">
        <f t="shared" si="18"/>
        <v>217.60000000000002</v>
      </c>
      <c r="G365" s="19" t="s">
        <v>364</v>
      </c>
      <c r="H365" s="20"/>
      <c r="I365" s="20"/>
      <c r="J365" s="19" t="s">
        <v>364</v>
      </c>
    </row>
    <row r="366" spans="1:10" s="21" customFormat="1" ht="19.149999999999999" customHeight="1" x14ac:dyDescent="0.25">
      <c r="A366" s="83" t="s">
        <v>216</v>
      </c>
      <c r="B366" s="31" t="s">
        <v>277</v>
      </c>
      <c r="C366" s="29"/>
      <c r="D366" s="117"/>
      <c r="E366" s="32"/>
      <c r="F366" s="117"/>
      <c r="G366" s="19"/>
      <c r="H366" s="20"/>
      <c r="I366" s="20"/>
      <c r="J366" s="19"/>
    </row>
    <row r="367" spans="1:10" s="21" customFormat="1" ht="19.149999999999999" customHeight="1" x14ac:dyDescent="0.25">
      <c r="A367" s="81">
        <v>1</v>
      </c>
      <c r="B367" s="57" t="s">
        <v>266</v>
      </c>
      <c r="C367" s="41"/>
      <c r="D367" s="117"/>
      <c r="E367" s="58"/>
      <c r="F367" s="117"/>
      <c r="G367" s="19"/>
      <c r="H367" s="20"/>
      <c r="I367" s="20"/>
      <c r="J367" s="19"/>
    </row>
    <row r="368" spans="1:10" s="21" customFormat="1" ht="19.149999999999999" customHeight="1" x14ac:dyDescent="0.25">
      <c r="A368" s="82" t="s">
        <v>333</v>
      </c>
      <c r="B368" s="23" t="s">
        <v>177</v>
      </c>
      <c r="C368" s="28">
        <v>24.9956</v>
      </c>
      <c r="D368" s="117">
        <f t="shared" si="17"/>
        <v>49.991199999999999</v>
      </c>
      <c r="E368" s="25">
        <v>4108</v>
      </c>
      <c r="F368" s="117">
        <f t="shared" si="18"/>
        <v>164.32</v>
      </c>
      <c r="G368" s="19" t="s">
        <v>364</v>
      </c>
      <c r="H368" s="20"/>
      <c r="I368" s="20"/>
      <c r="J368" s="19" t="s">
        <v>364</v>
      </c>
    </row>
    <row r="369" spans="1:10" s="21" customFormat="1" ht="19.149999999999999" customHeight="1" x14ac:dyDescent="0.25">
      <c r="A369" s="82" t="s">
        <v>334</v>
      </c>
      <c r="B369" s="23" t="s">
        <v>185</v>
      </c>
      <c r="C369" s="28">
        <v>29.877500000000001</v>
      </c>
      <c r="D369" s="117">
        <f t="shared" si="17"/>
        <v>59.755000000000003</v>
      </c>
      <c r="E369" s="25">
        <v>4237</v>
      </c>
      <c r="F369" s="117">
        <f t="shared" si="18"/>
        <v>169.48000000000002</v>
      </c>
      <c r="G369" s="19" t="s">
        <v>364</v>
      </c>
      <c r="H369" s="20"/>
      <c r="I369" s="20"/>
      <c r="J369" s="19" t="s">
        <v>364</v>
      </c>
    </row>
    <row r="370" spans="1:10" s="21" customFormat="1" ht="19.149999999999999" customHeight="1" x14ac:dyDescent="0.25">
      <c r="A370" s="82" t="s">
        <v>335</v>
      </c>
      <c r="B370" s="23" t="s">
        <v>183</v>
      </c>
      <c r="C370" s="28">
        <v>15.452</v>
      </c>
      <c r="D370" s="117">
        <f t="shared" si="17"/>
        <v>30.903999999999996</v>
      </c>
      <c r="E370" s="25">
        <v>2903</v>
      </c>
      <c r="F370" s="117">
        <f t="shared" si="18"/>
        <v>116.12</v>
      </c>
      <c r="G370" s="19" t="s">
        <v>364</v>
      </c>
      <c r="H370" s="20"/>
      <c r="I370" s="20"/>
      <c r="J370" s="19" t="s">
        <v>364</v>
      </c>
    </row>
    <row r="371" spans="1:10" s="21" customFormat="1" ht="19.149999999999999" customHeight="1" x14ac:dyDescent="0.25">
      <c r="A371" s="82" t="s">
        <v>336</v>
      </c>
      <c r="B371" s="23" t="s">
        <v>184</v>
      </c>
      <c r="C371" s="28">
        <v>30.839200000000002</v>
      </c>
      <c r="D371" s="117">
        <f t="shared" si="17"/>
        <v>61.678399999999996</v>
      </c>
      <c r="E371" s="25">
        <v>2652</v>
      </c>
      <c r="F371" s="117">
        <f t="shared" si="18"/>
        <v>106.08</v>
      </c>
      <c r="G371" s="19" t="s">
        <v>364</v>
      </c>
      <c r="H371" s="20"/>
      <c r="I371" s="20"/>
      <c r="J371" s="19" t="s">
        <v>364</v>
      </c>
    </row>
    <row r="372" spans="1:10" s="21" customFormat="1" ht="19.149999999999999" customHeight="1" x14ac:dyDescent="0.25">
      <c r="A372" s="82" t="s">
        <v>337</v>
      </c>
      <c r="B372" s="23" t="s">
        <v>182</v>
      </c>
      <c r="C372" s="28">
        <v>22.481100000000001</v>
      </c>
      <c r="D372" s="117">
        <f t="shared" si="17"/>
        <v>44.962200000000003</v>
      </c>
      <c r="E372" s="25">
        <v>2296</v>
      </c>
      <c r="F372" s="117">
        <f t="shared" si="18"/>
        <v>91.84</v>
      </c>
      <c r="G372" s="19" t="s">
        <v>364</v>
      </c>
      <c r="H372" s="20"/>
      <c r="I372" s="20"/>
      <c r="J372" s="19" t="s">
        <v>364</v>
      </c>
    </row>
    <row r="373" spans="1:10" s="21" customFormat="1" ht="19.149999999999999" customHeight="1" x14ac:dyDescent="0.25">
      <c r="A373" s="82" t="s">
        <v>338</v>
      </c>
      <c r="B373" s="23" t="s">
        <v>180</v>
      </c>
      <c r="C373" s="24">
        <v>27.486799999999999</v>
      </c>
      <c r="D373" s="117">
        <f t="shared" si="17"/>
        <v>54.973599999999998</v>
      </c>
      <c r="E373" s="27">
        <v>3451</v>
      </c>
      <c r="F373" s="117">
        <f t="shared" si="18"/>
        <v>138.04000000000002</v>
      </c>
      <c r="G373" s="19" t="s">
        <v>364</v>
      </c>
      <c r="H373" s="20"/>
      <c r="I373" s="20"/>
      <c r="J373" s="19" t="s">
        <v>364</v>
      </c>
    </row>
    <row r="374" spans="1:10" s="21" customFormat="1" ht="19.149999999999999" customHeight="1" x14ac:dyDescent="0.25">
      <c r="A374" s="82" t="s">
        <v>339</v>
      </c>
      <c r="B374" s="23" t="s">
        <v>181</v>
      </c>
      <c r="C374" s="24">
        <v>20.812999999999999</v>
      </c>
      <c r="D374" s="117">
        <f t="shared" si="17"/>
        <v>41.625999999999998</v>
      </c>
      <c r="E374" s="27">
        <v>1891</v>
      </c>
      <c r="F374" s="117">
        <f t="shared" si="18"/>
        <v>75.64</v>
      </c>
      <c r="G374" s="19" t="s">
        <v>364</v>
      </c>
      <c r="H374" s="20"/>
      <c r="I374" s="20"/>
      <c r="J374" s="19" t="s">
        <v>364</v>
      </c>
    </row>
    <row r="375" spans="1:10" s="21" customFormat="1" ht="19.149999999999999" customHeight="1" x14ac:dyDescent="0.25">
      <c r="A375" s="82" t="s">
        <v>340</v>
      </c>
      <c r="B375" s="23" t="s">
        <v>175</v>
      </c>
      <c r="C375" s="24">
        <v>49.235100000000003</v>
      </c>
      <c r="D375" s="117">
        <f t="shared" si="17"/>
        <v>98.470200000000006</v>
      </c>
      <c r="E375" s="27">
        <v>3500</v>
      </c>
      <c r="F375" s="117">
        <f t="shared" si="18"/>
        <v>140</v>
      </c>
      <c r="G375" s="19" t="s">
        <v>364</v>
      </c>
      <c r="H375" s="20"/>
      <c r="I375" s="20"/>
      <c r="J375" s="19" t="s">
        <v>364</v>
      </c>
    </row>
    <row r="376" spans="1:10" s="21" customFormat="1" ht="19.149999999999999" customHeight="1" x14ac:dyDescent="0.25">
      <c r="A376" s="82" t="s">
        <v>341</v>
      </c>
      <c r="B376" s="23" t="s">
        <v>179</v>
      </c>
      <c r="C376" s="24">
        <v>17.221499999999999</v>
      </c>
      <c r="D376" s="117">
        <f t="shared" si="17"/>
        <v>34.442999999999998</v>
      </c>
      <c r="E376" s="27">
        <v>2205</v>
      </c>
      <c r="F376" s="117">
        <f t="shared" si="18"/>
        <v>88.2</v>
      </c>
      <c r="G376" s="19" t="s">
        <v>364</v>
      </c>
      <c r="H376" s="20"/>
      <c r="I376" s="20"/>
      <c r="J376" s="19" t="s">
        <v>364</v>
      </c>
    </row>
    <row r="377" spans="1:10" s="21" customFormat="1" ht="19.149999999999999" customHeight="1" x14ac:dyDescent="0.25">
      <c r="A377" s="82" t="s">
        <v>342</v>
      </c>
      <c r="B377" s="23" t="s">
        <v>174</v>
      </c>
      <c r="C377" s="24">
        <v>17.892800000000001</v>
      </c>
      <c r="D377" s="117">
        <f t="shared" si="17"/>
        <v>35.785600000000002</v>
      </c>
      <c r="E377" s="27">
        <v>4247</v>
      </c>
      <c r="F377" s="117">
        <f t="shared" si="18"/>
        <v>169.88</v>
      </c>
      <c r="G377" s="19" t="s">
        <v>364</v>
      </c>
      <c r="H377" s="20"/>
      <c r="I377" s="20"/>
      <c r="J377" s="19" t="s">
        <v>364</v>
      </c>
    </row>
    <row r="378" spans="1:10" s="21" customFormat="1" ht="19.149999999999999" customHeight="1" x14ac:dyDescent="0.25">
      <c r="A378" s="82" t="s">
        <v>343</v>
      </c>
      <c r="B378" s="23" t="s">
        <v>173</v>
      </c>
      <c r="C378" s="24">
        <v>17.267700000000001</v>
      </c>
      <c r="D378" s="117">
        <f t="shared" si="17"/>
        <v>34.535400000000003</v>
      </c>
      <c r="E378" s="27">
        <v>2638</v>
      </c>
      <c r="F378" s="117">
        <f t="shared" si="18"/>
        <v>105.52</v>
      </c>
      <c r="G378" s="19" t="s">
        <v>364</v>
      </c>
      <c r="H378" s="20"/>
      <c r="I378" s="20"/>
      <c r="J378" s="19" t="s">
        <v>364</v>
      </c>
    </row>
    <row r="379" spans="1:10" s="21" customFormat="1" ht="19.149999999999999" customHeight="1" x14ac:dyDescent="0.25">
      <c r="A379" s="82" t="s">
        <v>344</v>
      </c>
      <c r="B379" s="23" t="s">
        <v>172</v>
      </c>
      <c r="C379" s="28">
        <v>23.054300000000001</v>
      </c>
      <c r="D379" s="117">
        <f t="shared" si="17"/>
        <v>46.108600000000003</v>
      </c>
      <c r="E379" s="59">
        <v>1902</v>
      </c>
      <c r="F379" s="117">
        <f t="shared" si="18"/>
        <v>76.08</v>
      </c>
      <c r="G379" s="19" t="s">
        <v>364</v>
      </c>
      <c r="H379" s="20"/>
      <c r="I379" s="20"/>
      <c r="J379" s="19" t="s">
        <v>364</v>
      </c>
    </row>
    <row r="380" spans="1:10" s="21" customFormat="1" ht="19.149999999999999" customHeight="1" x14ac:dyDescent="0.25">
      <c r="A380" s="82" t="s">
        <v>345</v>
      </c>
      <c r="B380" s="23" t="s">
        <v>176</v>
      </c>
      <c r="C380" s="24">
        <v>12.548299999999999</v>
      </c>
      <c r="D380" s="117">
        <f t="shared" si="17"/>
        <v>25.096599999999995</v>
      </c>
      <c r="E380" s="27">
        <v>2277</v>
      </c>
      <c r="F380" s="117">
        <f t="shared" si="18"/>
        <v>91.080000000000013</v>
      </c>
      <c r="G380" s="19" t="s">
        <v>364</v>
      </c>
      <c r="H380" s="20"/>
      <c r="I380" s="20"/>
      <c r="J380" s="19" t="s">
        <v>364</v>
      </c>
    </row>
    <row r="381" spans="1:10" s="21" customFormat="1" ht="19.149999999999999" customHeight="1" x14ac:dyDescent="0.25">
      <c r="A381" s="82" t="s">
        <v>346</v>
      </c>
      <c r="B381" s="23" t="s">
        <v>187</v>
      </c>
      <c r="C381" s="24">
        <v>21.9754</v>
      </c>
      <c r="D381" s="117">
        <f t="shared" si="17"/>
        <v>43.950800000000001</v>
      </c>
      <c r="E381" s="27">
        <v>1949</v>
      </c>
      <c r="F381" s="117">
        <f t="shared" si="18"/>
        <v>77.959999999999994</v>
      </c>
      <c r="G381" s="19" t="s">
        <v>364</v>
      </c>
      <c r="H381" s="20"/>
      <c r="I381" s="20"/>
      <c r="J381" s="19" t="s">
        <v>364</v>
      </c>
    </row>
    <row r="382" spans="1:10" s="21" customFormat="1" ht="19.149999999999999" customHeight="1" x14ac:dyDescent="0.25">
      <c r="A382" s="82" t="s">
        <v>347</v>
      </c>
      <c r="B382" s="23" t="s">
        <v>189</v>
      </c>
      <c r="C382" s="24">
        <v>13.301600000000001</v>
      </c>
      <c r="D382" s="117">
        <f t="shared" si="17"/>
        <v>26.603199999999998</v>
      </c>
      <c r="E382" s="27">
        <v>1977</v>
      </c>
      <c r="F382" s="117">
        <f t="shared" si="18"/>
        <v>79.08</v>
      </c>
      <c r="G382" s="19" t="s">
        <v>364</v>
      </c>
      <c r="H382" s="20"/>
      <c r="I382" s="20"/>
      <c r="J382" s="19" t="s">
        <v>364</v>
      </c>
    </row>
    <row r="383" spans="1:10" s="21" customFormat="1" ht="19.149999999999999" customHeight="1" x14ac:dyDescent="0.25">
      <c r="A383" s="82" t="s">
        <v>348</v>
      </c>
      <c r="B383" s="23" t="s">
        <v>186</v>
      </c>
      <c r="C383" s="24">
        <v>26.907599999999999</v>
      </c>
      <c r="D383" s="117">
        <f t="shared" si="17"/>
        <v>53.815199999999997</v>
      </c>
      <c r="E383" s="27">
        <v>2541</v>
      </c>
      <c r="F383" s="117">
        <f t="shared" si="18"/>
        <v>101.64</v>
      </c>
      <c r="G383" s="19" t="s">
        <v>364</v>
      </c>
      <c r="H383" s="20"/>
      <c r="I383" s="20"/>
      <c r="J383" s="19" t="s">
        <v>364</v>
      </c>
    </row>
    <row r="384" spans="1:10" s="21" customFormat="1" ht="19.149999999999999" customHeight="1" x14ac:dyDescent="0.25">
      <c r="A384" s="82" t="s">
        <v>349</v>
      </c>
      <c r="B384" s="23" t="s">
        <v>188</v>
      </c>
      <c r="C384" s="24">
        <v>14.0648</v>
      </c>
      <c r="D384" s="117">
        <f t="shared" si="17"/>
        <v>28.1296</v>
      </c>
      <c r="E384" s="27">
        <v>2313</v>
      </c>
      <c r="F384" s="117">
        <f t="shared" si="18"/>
        <v>92.52</v>
      </c>
      <c r="G384" s="19" t="s">
        <v>364</v>
      </c>
      <c r="H384" s="20"/>
      <c r="I384" s="20"/>
      <c r="J384" s="19" t="s">
        <v>364</v>
      </c>
    </row>
    <row r="385" spans="1:10" s="21" customFormat="1" ht="19.149999999999999" customHeight="1" x14ac:dyDescent="0.25">
      <c r="A385" s="82" t="s">
        <v>356</v>
      </c>
      <c r="B385" s="23" t="s">
        <v>168</v>
      </c>
      <c r="C385" s="28">
        <v>50.956499999999998</v>
      </c>
      <c r="D385" s="117">
        <f t="shared" si="17"/>
        <v>101.91299999999998</v>
      </c>
      <c r="E385" s="59">
        <v>2253</v>
      </c>
      <c r="F385" s="117">
        <f t="shared" si="18"/>
        <v>90.12</v>
      </c>
      <c r="G385" s="19" t="s">
        <v>364</v>
      </c>
      <c r="H385" s="20"/>
      <c r="I385" s="20"/>
      <c r="J385" s="19" t="s">
        <v>364</v>
      </c>
    </row>
    <row r="386" spans="1:10" s="21" customFormat="1" ht="19.149999999999999" customHeight="1" x14ac:dyDescent="0.25">
      <c r="A386" s="82" t="s">
        <v>357</v>
      </c>
      <c r="B386" s="23" t="s">
        <v>169</v>
      </c>
      <c r="C386" s="28">
        <v>32.9634</v>
      </c>
      <c r="D386" s="117">
        <f t="shared" si="17"/>
        <v>65.9268</v>
      </c>
      <c r="E386" s="59">
        <v>3485</v>
      </c>
      <c r="F386" s="117">
        <f t="shared" si="18"/>
        <v>139.39999999999998</v>
      </c>
      <c r="G386" s="19" t="s">
        <v>364</v>
      </c>
      <c r="H386" s="20"/>
      <c r="I386" s="20"/>
      <c r="J386" s="19" t="s">
        <v>364</v>
      </c>
    </row>
    <row r="387" spans="1:10" s="21" customFormat="1" ht="19.149999999999999" customHeight="1" x14ac:dyDescent="0.25">
      <c r="A387" s="82" t="s">
        <v>358</v>
      </c>
      <c r="B387" s="23" t="s">
        <v>171</v>
      </c>
      <c r="C387" s="28">
        <v>29.432500000000001</v>
      </c>
      <c r="D387" s="117">
        <f t="shared" si="17"/>
        <v>58.865000000000002</v>
      </c>
      <c r="E387" s="59">
        <v>3623</v>
      </c>
      <c r="F387" s="117">
        <f t="shared" si="18"/>
        <v>144.92000000000002</v>
      </c>
      <c r="G387" s="19" t="s">
        <v>364</v>
      </c>
      <c r="H387" s="20"/>
      <c r="I387" s="20"/>
      <c r="J387" s="19" t="s">
        <v>364</v>
      </c>
    </row>
    <row r="388" spans="1:10" s="21" customFormat="1" ht="19.149999999999999" customHeight="1" x14ac:dyDescent="0.25">
      <c r="A388" s="82" t="s">
        <v>359</v>
      </c>
      <c r="B388" s="23" t="s">
        <v>167</v>
      </c>
      <c r="C388" s="24">
        <v>52.914499999999997</v>
      </c>
      <c r="D388" s="117">
        <f t="shared" si="17"/>
        <v>105.82899999999999</v>
      </c>
      <c r="E388" s="27">
        <v>2971</v>
      </c>
      <c r="F388" s="117">
        <f t="shared" si="18"/>
        <v>118.83999999999999</v>
      </c>
      <c r="G388" s="19" t="s">
        <v>364</v>
      </c>
      <c r="H388" s="20"/>
      <c r="I388" s="20"/>
      <c r="J388" s="19" t="s">
        <v>364</v>
      </c>
    </row>
    <row r="389" spans="1:10" s="21" customFormat="1" ht="19.149999999999999" customHeight="1" x14ac:dyDescent="0.25">
      <c r="A389" s="82" t="s">
        <v>360</v>
      </c>
      <c r="B389" s="23" t="s">
        <v>278</v>
      </c>
      <c r="C389" s="28">
        <v>45.295400000000001</v>
      </c>
      <c r="D389" s="117">
        <f t="shared" si="17"/>
        <v>90.590800000000002</v>
      </c>
      <c r="E389" s="59">
        <v>3015</v>
      </c>
      <c r="F389" s="117">
        <f t="shared" si="18"/>
        <v>120.6</v>
      </c>
      <c r="G389" s="19" t="s">
        <v>364</v>
      </c>
      <c r="H389" s="20"/>
      <c r="I389" s="20"/>
      <c r="J389" s="19" t="s">
        <v>364</v>
      </c>
    </row>
    <row r="390" spans="1:10" s="21" customFormat="1" ht="19.149999999999999" customHeight="1" x14ac:dyDescent="0.25">
      <c r="A390" s="82" t="s">
        <v>361</v>
      </c>
      <c r="B390" s="23" t="s">
        <v>166</v>
      </c>
      <c r="C390" s="24">
        <v>40.553899999999999</v>
      </c>
      <c r="D390" s="117">
        <f t="shared" si="17"/>
        <v>81.107799999999997</v>
      </c>
      <c r="E390" s="27">
        <v>3457</v>
      </c>
      <c r="F390" s="117">
        <f t="shared" si="18"/>
        <v>138.28</v>
      </c>
      <c r="G390" s="19" t="s">
        <v>364</v>
      </c>
      <c r="H390" s="20"/>
      <c r="I390" s="20"/>
      <c r="J390" s="19" t="s">
        <v>364</v>
      </c>
    </row>
    <row r="391" spans="1:10" s="21" customFormat="1" ht="19.149999999999999" customHeight="1" x14ac:dyDescent="0.25">
      <c r="A391" s="81">
        <v>2</v>
      </c>
      <c r="B391" s="57" t="s">
        <v>279</v>
      </c>
      <c r="C391" s="41"/>
      <c r="D391" s="117"/>
      <c r="E391" s="58"/>
      <c r="F391" s="117"/>
      <c r="G391" s="19"/>
      <c r="H391" s="20"/>
      <c r="I391" s="20"/>
      <c r="J391" s="19"/>
    </row>
    <row r="392" spans="1:10" s="21" customFormat="1" ht="19.149999999999999" customHeight="1" x14ac:dyDescent="0.25">
      <c r="A392" s="82" t="s">
        <v>350</v>
      </c>
      <c r="B392" s="23" t="s">
        <v>178</v>
      </c>
      <c r="C392" s="24">
        <v>4.9793000000000003</v>
      </c>
      <c r="D392" s="117">
        <f t="shared" si="17"/>
        <v>9.9586000000000006</v>
      </c>
      <c r="E392" s="27">
        <v>4514</v>
      </c>
      <c r="F392" s="117">
        <f t="shared" si="18"/>
        <v>180.56</v>
      </c>
      <c r="G392" s="19" t="s">
        <v>364</v>
      </c>
      <c r="H392" s="20"/>
      <c r="I392" s="20"/>
      <c r="J392" s="19" t="s">
        <v>364</v>
      </c>
    </row>
    <row r="393" spans="1:10" ht="18.95" customHeight="1" x14ac:dyDescent="0.25">
      <c r="A393" s="84"/>
      <c r="B393" s="61"/>
    </row>
    <row r="394" spans="1:10" ht="18.95" customHeight="1" x14ac:dyDescent="0.25">
      <c r="A394" s="84"/>
      <c r="B394" s="61"/>
    </row>
  </sheetData>
  <mergeCells count="10">
    <mergeCell ref="A1:D1"/>
    <mergeCell ref="J4:J5"/>
    <mergeCell ref="A2:J2"/>
    <mergeCell ref="I4:I5"/>
    <mergeCell ref="A4:A5"/>
    <mergeCell ref="B4:B5"/>
    <mergeCell ref="C4:D4"/>
    <mergeCell ref="E4:F4"/>
    <mergeCell ref="G4:G5"/>
    <mergeCell ref="H4:H5"/>
  </mergeCells>
  <phoneticPr fontId="15" type="noConversion"/>
  <pageMargins left="0.78740157480314998" right="0.23622047244094499" top="0.23622047244094499" bottom="0.23622047244094499" header="0.27559055118110198" footer="0.196850393700787"/>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Normal="100" workbookViewId="0">
      <selection activeCell="A2" sqref="A2:I2"/>
    </sheetView>
  </sheetViews>
  <sheetFormatPr defaultColWidth="8" defaultRowHeight="15.75" x14ac:dyDescent="0.25"/>
  <cols>
    <col min="1" max="1" width="5.625" style="15" customWidth="1"/>
    <col min="2" max="2" width="21.75" style="1" customWidth="1"/>
    <col min="3" max="6" width="9" style="1" customWidth="1"/>
    <col min="7" max="7" width="10.5" style="1" customWidth="1"/>
    <col min="8" max="8" width="9" style="1" customWidth="1"/>
    <col min="9" max="9" width="56.625" style="93" customWidth="1"/>
    <col min="10" max="16384" width="8" style="2"/>
  </cols>
  <sheetData>
    <row r="1" spans="1:9" ht="30.75" customHeight="1" x14ac:dyDescent="0.25">
      <c r="A1" s="301"/>
      <c r="B1" s="301"/>
      <c r="C1" s="301"/>
      <c r="D1" s="103"/>
      <c r="I1" s="94" t="s">
        <v>262</v>
      </c>
    </row>
    <row r="2" spans="1:9" s="5" customFormat="1" ht="34.15" customHeight="1" x14ac:dyDescent="0.25">
      <c r="A2" s="313" t="s">
        <v>724</v>
      </c>
      <c r="B2" s="313"/>
      <c r="C2" s="313"/>
      <c r="D2" s="313"/>
      <c r="E2" s="313"/>
      <c r="F2" s="313"/>
      <c r="G2" s="313"/>
      <c r="H2" s="313"/>
      <c r="I2" s="313"/>
    </row>
    <row r="3" spans="1:9" s="5" customFormat="1" ht="13.9" customHeight="1" x14ac:dyDescent="0.25">
      <c r="A3" s="101"/>
      <c r="B3" s="76"/>
      <c r="C3" s="150"/>
      <c r="D3" s="150"/>
      <c r="E3" s="150"/>
      <c r="F3" s="150"/>
      <c r="G3" s="150"/>
      <c r="H3" s="150"/>
      <c r="I3" s="76"/>
    </row>
    <row r="4" spans="1:9" s="5" customFormat="1" ht="28.9" customHeight="1" x14ac:dyDescent="0.25">
      <c r="A4" s="310" t="s">
        <v>2</v>
      </c>
      <c r="B4" s="310" t="s">
        <v>3</v>
      </c>
      <c r="C4" s="318" t="s">
        <v>263</v>
      </c>
      <c r="D4" s="318"/>
      <c r="E4" s="318" t="s">
        <v>264</v>
      </c>
      <c r="F4" s="318"/>
      <c r="G4" s="319" t="s">
        <v>265</v>
      </c>
      <c r="H4" s="319" t="s">
        <v>232</v>
      </c>
      <c r="I4" s="314" t="s">
        <v>367</v>
      </c>
    </row>
    <row r="5" spans="1:9" s="5" customFormat="1" ht="46.5" customHeight="1" x14ac:dyDescent="0.25">
      <c r="A5" s="310"/>
      <c r="B5" s="310"/>
      <c r="C5" s="151" t="s">
        <v>233</v>
      </c>
      <c r="D5" s="151" t="s">
        <v>363</v>
      </c>
      <c r="E5" s="151" t="s">
        <v>230</v>
      </c>
      <c r="F5" s="151" t="s">
        <v>362</v>
      </c>
      <c r="G5" s="320"/>
      <c r="H5" s="319"/>
      <c r="I5" s="315"/>
    </row>
    <row r="6" spans="1:9" s="5" customFormat="1" ht="28.5" customHeight="1" x14ac:dyDescent="0.25">
      <c r="A6" s="99" t="s">
        <v>10</v>
      </c>
      <c r="B6" s="148" t="s">
        <v>377</v>
      </c>
      <c r="C6" s="151"/>
      <c r="D6" s="151"/>
      <c r="E6" s="151"/>
      <c r="F6" s="151"/>
      <c r="G6" s="152"/>
      <c r="H6" s="153"/>
      <c r="I6" s="102"/>
    </row>
    <row r="7" spans="1:9" s="5" customFormat="1" ht="28.5" customHeight="1" x14ac:dyDescent="0.25">
      <c r="A7" s="146" t="s">
        <v>0</v>
      </c>
      <c r="B7" s="139" t="s">
        <v>402</v>
      </c>
      <c r="C7" s="140"/>
      <c r="D7" s="140"/>
      <c r="E7" s="141"/>
      <c r="F7" s="154"/>
      <c r="G7" s="144"/>
      <c r="H7" s="155"/>
      <c r="I7" s="102"/>
    </row>
    <row r="8" spans="1:9" s="5" customFormat="1" ht="28.5" customHeight="1" x14ac:dyDescent="0.25">
      <c r="A8" s="142">
        <v>1</v>
      </c>
      <c r="B8" s="145" t="s">
        <v>536</v>
      </c>
      <c r="C8" s="140">
        <v>103.18</v>
      </c>
      <c r="D8" s="140">
        <f t="shared" ref="D8:D12" si="0">C8/100*100</f>
        <v>103.18</v>
      </c>
      <c r="E8" s="141">
        <v>8303</v>
      </c>
      <c r="F8" s="154">
        <f t="shared" ref="F8:F12" si="1">E8/5000*100</f>
        <v>166.06</v>
      </c>
      <c r="G8" s="144" t="s">
        <v>364</v>
      </c>
      <c r="H8" s="155"/>
      <c r="I8" s="102"/>
    </row>
    <row r="9" spans="1:9" s="5" customFormat="1" ht="28.5" customHeight="1" x14ac:dyDescent="0.25">
      <c r="A9" s="146" t="s">
        <v>1</v>
      </c>
      <c r="B9" s="139" t="s">
        <v>427</v>
      </c>
      <c r="C9" s="140"/>
      <c r="D9" s="140"/>
      <c r="E9" s="141"/>
      <c r="F9" s="154"/>
      <c r="G9" s="144"/>
      <c r="H9" s="155"/>
      <c r="I9" s="102"/>
    </row>
    <row r="10" spans="1:9" s="5" customFormat="1" ht="315" x14ac:dyDescent="0.25">
      <c r="A10" s="142">
        <v>1</v>
      </c>
      <c r="B10" s="145" t="s">
        <v>537</v>
      </c>
      <c r="C10" s="169">
        <v>63.63</v>
      </c>
      <c r="D10" s="169">
        <f t="shared" si="0"/>
        <v>63.629999999999995</v>
      </c>
      <c r="E10" s="170">
        <v>10368</v>
      </c>
      <c r="F10" s="171">
        <f t="shared" si="1"/>
        <v>207.35999999999999</v>
      </c>
      <c r="G10" s="142" t="s">
        <v>364</v>
      </c>
      <c r="H10" s="143"/>
      <c r="I10" s="168" t="s">
        <v>539</v>
      </c>
    </row>
    <row r="11" spans="1:9" s="5" customFormat="1" ht="24" customHeight="1" x14ac:dyDescent="0.25">
      <c r="A11" s="146" t="s">
        <v>208</v>
      </c>
      <c r="B11" s="147" t="s">
        <v>446</v>
      </c>
      <c r="C11" s="140"/>
      <c r="D11" s="140"/>
      <c r="E11" s="141"/>
      <c r="F11" s="154"/>
      <c r="G11" s="144"/>
      <c r="H11" s="155"/>
      <c r="I11" s="102"/>
    </row>
    <row r="12" spans="1:9" s="5" customFormat="1" ht="24" customHeight="1" x14ac:dyDescent="0.25">
      <c r="A12" s="142">
        <v>1</v>
      </c>
      <c r="B12" s="145" t="s">
        <v>538</v>
      </c>
      <c r="C12" s="140">
        <v>109.48</v>
      </c>
      <c r="D12" s="140">
        <f t="shared" si="0"/>
        <v>109.48</v>
      </c>
      <c r="E12" s="141">
        <v>6783</v>
      </c>
      <c r="F12" s="154">
        <f t="shared" si="1"/>
        <v>135.66</v>
      </c>
      <c r="G12" s="144" t="s">
        <v>364</v>
      </c>
      <c r="H12" s="155"/>
      <c r="I12" s="102"/>
    </row>
    <row r="13" spans="1:9" s="5" customFormat="1" ht="24" customHeight="1" x14ac:dyDescent="0.25">
      <c r="A13" s="99" t="s">
        <v>534</v>
      </c>
      <c r="B13" s="148" t="s">
        <v>535</v>
      </c>
      <c r="C13" s="151"/>
      <c r="D13" s="151"/>
      <c r="E13" s="151"/>
      <c r="F13" s="151"/>
      <c r="G13" s="152"/>
      <c r="H13" s="153"/>
      <c r="I13" s="102"/>
    </row>
    <row r="14" spans="1:9" s="21" customFormat="1" ht="24" customHeight="1" x14ac:dyDescent="0.25">
      <c r="A14" s="99" t="s">
        <v>0</v>
      </c>
      <c r="B14" s="16" t="s">
        <v>268</v>
      </c>
      <c r="C14" s="156"/>
      <c r="D14" s="157"/>
      <c r="E14" s="158"/>
      <c r="F14" s="157"/>
      <c r="G14" s="104"/>
      <c r="H14" s="149"/>
      <c r="I14" s="91"/>
    </row>
    <row r="15" spans="1:9" s="21" customFormat="1" ht="24" customHeight="1" x14ac:dyDescent="0.25">
      <c r="A15" s="22">
        <v>1</v>
      </c>
      <c r="B15" s="23" t="s">
        <v>67</v>
      </c>
      <c r="C15" s="159">
        <v>84.260900000000007</v>
      </c>
      <c r="D15" s="157">
        <f>C15/50</f>
        <v>1.6852180000000001</v>
      </c>
      <c r="E15" s="160">
        <v>9989</v>
      </c>
      <c r="F15" s="157">
        <f>E15/2500</f>
        <v>3.9956</v>
      </c>
      <c r="G15" s="104" t="s">
        <v>364</v>
      </c>
      <c r="H15" s="149"/>
      <c r="I15" s="91" t="s">
        <v>376</v>
      </c>
    </row>
    <row r="16" spans="1:9" s="21" customFormat="1" ht="24" customHeight="1" x14ac:dyDescent="0.25">
      <c r="A16" s="99" t="s">
        <v>1</v>
      </c>
      <c r="B16" s="16" t="s">
        <v>270</v>
      </c>
      <c r="C16" s="161"/>
      <c r="D16" s="157"/>
      <c r="E16" s="158"/>
      <c r="F16" s="157"/>
      <c r="G16" s="104"/>
      <c r="H16" s="149"/>
      <c r="I16" s="91"/>
    </row>
    <row r="17" spans="1:9" s="21" customFormat="1" ht="24" customHeight="1" x14ac:dyDescent="0.25">
      <c r="A17" s="22">
        <v>1</v>
      </c>
      <c r="B17" s="23" t="s">
        <v>93</v>
      </c>
      <c r="C17" s="159">
        <v>73.210999999999999</v>
      </c>
      <c r="D17" s="157">
        <f t="shared" ref="D17:D28" si="2">C17/50</f>
        <v>1.4642200000000001</v>
      </c>
      <c r="E17" s="162">
        <v>6220</v>
      </c>
      <c r="F17" s="157">
        <f t="shared" ref="F17:F28" si="3">E17/2500</f>
        <v>2.488</v>
      </c>
      <c r="G17" s="104" t="s">
        <v>364</v>
      </c>
      <c r="H17" s="149"/>
      <c r="I17" s="90" t="s">
        <v>376</v>
      </c>
    </row>
    <row r="18" spans="1:9" s="21" customFormat="1" ht="24" customHeight="1" x14ac:dyDescent="0.25">
      <c r="A18" s="22">
        <v>2</v>
      </c>
      <c r="B18" s="23" t="s">
        <v>94</v>
      </c>
      <c r="C18" s="159">
        <v>146.96270000000001</v>
      </c>
      <c r="D18" s="157">
        <f t="shared" si="2"/>
        <v>2.939254</v>
      </c>
      <c r="E18" s="162">
        <v>7737</v>
      </c>
      <c r="F18" s="157">
        <f t="shared" si="3"/>
        <v>3.0948000000000002</v>
      </c>
      <c r="G18" s="104" t="s">
        <v>364</v>
      </c>
      <c r="H18" s="149"/>
      <c r="I18" s="91"/>
    </row>
    <row r="19" spans="1:9" s="21" customFormat="1" ht="24" customHeight="1" x14ac:dyDescent="0.25">
      <c r="A19" s="99" t="s">
        <v>208</v>
      </c>
      <c r="B19" s="16" t="s">
        <v>271</v>
      </c>
      <c r="C19" s="156"/>
      <c r="D19" s="157"/>
      <c r="E19" s="158"/>
      <c r="F19" s="157"/>
      <c r="G19" s="104"/>
      <c r="H19" s="149"/>
      <c r="I19" s="91"/>
    </row>
    <row r="20" spans="1:9" s="21" customFormat="1" ht="24" customHeight="1" x14ac:dyDescent="0.25">
      <c r="A20" s="22">
        <v>1</v>
      </c>
      <c r="B20" s="23" t="s">
        <v>245</v>
      </c>
      <c r="C20" s="159">
        <v>111.18470000000001</v>
      </c>
      <c r="D20" s="157">
        <f t="shared" si="2"/>
        <v>2.2236940000000001</v>
      </c>
      <c r="E20" s="160">
        <v>4211</v>
      </c>
      <c r="F20" s="157">
        <f t="shared" si="3"/>
        <v>1.6843999999999999</v>
      </c>
      <c r="G20" s="104" t="s">
        <v>364</v>
      </c>
      <c r="H20" s="149"/>
      <c r="I20" s="91"/>
    </row>
    <row r="21" spans="1:9" s="21" customFormat="1" ht="24" customHeight="1" x14ac:dyDescent="0.25">
      <c r="A21" s="22">
        <v>2</v>
      </c>
      <c r="B21" s="23" t="s">
        <v>111</v>
      </c>
      <c r="C21" s="159">
        <v>105.6961</v>
      </c>
      <c r="D21" s="157">
        <f t="shared" si="2"/>
        <v>2.1139220000000001</v>
      </c>
      <c r="E21" s="162">
        <v>7485</v>
      </c>
      <c r="F21" s="157">
        <f t="shared" si="3"/>
        <v>2.9940000000000002</v>
      </c>
      <c r="G21" s="104" t="s">
        <v>364</v>
      </c>
      <c r="H21" s="149"/>
      <c r="I21" s="91"/>
    </row>
    <row r="22" spans="1:9" s="21" customFormat="1" ht="24" customHeight="1" x14ac:dyDescent="0.25">
      <c r="A22" s="22">
        <v>3</v>
      </c>
      <c r="B22" s="23" t="s">
        <v>112</v>
      </c>
      <c r="C22" s="159">
        <v>108.3976</v>
      </c>
      <c r="D22" s="157">
        <f t="shared" si="2"/>
        <v>2.1679520000000001</v>
      </c>
      <c r="E22" s="162">
        <v>7915</v>
      </c>
      <c r="F22" s="157">
        <f t="shared" si="3"/>
        <v>3.1659999999999999</v>
      </c>
      <c r="G22" s="104" t="s">
        <v>364</v>
      </c>
      <c r="H22" s="149"/>
      <c r="I22" s="91"/>
    </row>
    <row r="23" spans="1:9" s="21" customFormat="1" ht="24" customHeight="1" x14ac:dyDescent="0.25">
      <c r="A23" s="22">
        <v>4</v>
      </c>
      <c r="B23" s="23" t="s">
        <v>113</v>
      </c>
      <c r="C23" s="159">
        <v>120.4937</v>
      </c>
      <c r="D23" s="157">
        <f t="shared" si="2"/>
        <v>2.4098740000000003</v>
      </c>
      <c r="E23" s="162">
        <v>8225</v>
      </c>
      <c r="F23" s="157">
        <f t="shared" si="3"/>
        <v>3.29</v>
      </c>
      <c r="G23" s="104" t="s">
        <v>364</v>
      </c>
      <c r="H23" s="149"/>
      <c r="I23" s="91"/>
    </row>
    <row r="24" spans="1:9" s="21" customFormat="1" ht="24" customHeight="1" x14ac:dyDescent="0.25">
      <c r="A24" s="22">
        <v>5</v>
      </c>
      <c r="B24" s="23" t="s">
        <v>128</v>
      </c>
      <c r="C24" s="163">
        <v>142.5984</v>
      </c>
      <c r="D24" s="157">
        <f t="shared" si="2"/>
        <v>2.8519679999999998</v>
      </c>
      <c r="E24" s="160">
        <v>6144</v>
      </c>
      <c r="F24" s="157">
        <f t="shared" si="3"/>
        <v>2.4575999999999998</v>
      </c>
      <c r="G24" s="104" t="s">
        <v>364</v>
      </c>
      <c r="H24" s="149"/>
      <c r="I24" s="91"/>
    </row>
    <row r="25" spans="1:9" s="21" customFormat="1" ht="24" customHeight="1" x14ac:dyDescent="0.25">
      <c r="A25" s="99" t="s">
        <v>209</v>
      </c>
      <c r="B25" s="16" t="s">
        <v>274</v>
      </c>
      <c r="C25" s="164"/>
      <c r="D25" s="157"/>
      <c r="E25" s="158"/>
      <c r="F25" s="157"/>
      <c r="G25" s="104"/>
      <c r="H25" s="149"/>
      <c r="I25" s="91"/>
    </row>
    <row r="26" spans="1:9" s="21" customFormat="1" ht="24" customHeight="1" x14ac:dyDescent="0.25">
      <c r="A26" s="22">
        <v>1</v>
      </c>
      <c r="B26" s="30" t="s">
        <v>165</v>
      </c>
      <c r="C26" s="159">
        <v>90.128500000000003</v>
      </c>
      <c r="D26" s="157">
        <f t="shared" si="2"/>
        <v>1.80257</v>
      </c>
      <c r="E26" s="162">
        <v>5027</v>
      </c>
      <c r="F26" s="157">
        <f t="shared" si="3"/>
        <v>2.0108000000000001</v>
      </c>
      <c r="G26" s="104" t="s">
        <v>364</v>
      </c>
      <c r="H26" s="149"/>
      <c r="I26" s="90" t="s">
        <v>376</v>
      </c>
    </row>
    <row r="27" spans="1:9" s="21" customFormat="1" ht="24" customHeight="1" x14ac:dyDescent="0.25">
      <c r="A27" s="99" t="s">
        <v>210</v>
      </c>
      <c r="B27" s="31" t="s">
        <v>276</v>
      </c>
      <c r="C27" s="164"/>
      <c r="D27" s="157"/>
      <c r="E27" s="165"/>
      <c r="F27" s="157"/>
      <c r="G27" s="104"/>
      <c r="H27" s="149"/>
      <c r="I27" s="91"/>
    </row>
    <row r="28" spans="1:9" s="21" customFormat="1" ht="24" customHeight="1" x14ac:dyDescent="0.25">
      <c r="A28" s="22">
        <v>1</v>
      </c>
      <c r="B28" s="33" t="s">
        <v>205</v>
      </c>
      <c r="C28" s="166">
        <v>99.4846</v>
      </c>
      <c r="D28" s="157">
        <f t="shared" si="2"/>
        <v>1.989692</v>
      </c>
      <c r="E28" s="160">
        <v>5949</v>
      </c>
      <c r="F28" s="157">
        <f t="shared" si="3"/>
        <v>2.3795999999999999</v>
      </c>
      <c r="G28" s="104" t="s">
        <v>364</v>
      </c>
      <c r="H28" s="149"/>
      <c r="I28" s="90" t="s">
        <v>376</v>
      </c>
    </row>
    <row r="29" spans="1:9" s="71" customFormat="1" ht="24.75" customHeight="1" x14ac:dyDescent="0.25">
      <c r="A29" s="316" t="s">
        <v>280</v>
      </c>
      <c r="B29" s="317"/>
      <c r="C29" s="167"/>
      <c r="D29" s="167"/>
      <c r="E29" s="167"/>
      <c r="F29" s="167"/>
      <c r="G29" s="167">
        <v>13</v>
      </c>
      <c r="H29" s="167">
        <v>0</v>
      </c>
      <c r="I29" s="37">
        <v>5</v>
      </c>
    </row>
    <row r="30" spans="1:9" s="11" customFormat="1" ht="18.95" customHeight="1" x14ac:dyDescent="0.25">
      <c r="A30" s="174"/>
      <c r="B30" s="12"/>
      <c r="C30" s="70"/>
      <c r="D30" s="70"/>
      <c r="E30" s="70"/>
      <c r="F30" s="70"/>
      <c r="G30" s="70"/>
      <c r="H30" s="70"/>
      <c r="I30" s="92"/>
    </row>
    <row r="31" spans="1:9" s="11" customFormat="1" ht="18.95" customHeight="1" x14ac:dyDescent="0.25">
      <c r="A31" s="35"/>
      <c r="B31" s="312" t="s">
        <v>723</v>
      </c>
      <c r="C31" s="312"/>
      <c r="D31" s="312"/>
      <c r="E31" s="312"/>
      <c r="F31" s="312"/>
      <c r="G31" s="312"/>
      <c r="H31" s="312"/>
      <c r="I31" s="312"/>
    </row>
    <row r="32" spans="1:9" s="11" customFormat="1" ht="18.95" customHeight="1" x14ac:dyDescent="0.25">
      <c r="A32" s="35"/>
      <c r="C32" s="70"/>
      <c r="D32" s="70"/>
      <c r="E32" s="70"/>
      <c r="F32" s="70"/>
      <c r="G32" s="70"/>
      <c r="H32" s="70"/>
      <c r="I32" s="92"/>
    </row>
    <row r="33" spans="1:9" s="11" customFormat="1" ht="18.95" customHeight="1" x14ac:dyDescent="0.25">
      <c r="A33" s="35"/>
      <c r="C33" s="70"/>
      <c r="D33" s="70"/>
      <c r="E33" s="70"/>
      <c r="F33" s="70"/>
      <c r="G33" s="70"/>
      <c r="H33" s="70"/>
      <c r="I33" s="92"/>
    </row>
  </sheetData>
  <mergeCells count="11">
    <mergeCell ref="A1:C1"/>
    <mergeCell ref="B31:I31"/>
    <mergeCell ref="A2:I2"/>
    <mergeCell ref="A4:A5"/>
    <mergeCell ref="I4:I5"/>
    <mergeCell ref="A29:B29"/>
    <mergeCell ref="B4:B5"/>
    <mergeCell ref="C4:D4"/>
    <mergeCell ref="E4:F4"/>
    <mergeCell ref="G4:G5"/>
    <mergeCell ref="H4:H5"/>
  </mergeCells>
  <pageMargins left="0.28000000000000003" right="0.24" top="0.24" bottom="0.23" header="0.39" footer="0.2"/>
  <pageSetup paperSize="9" scale="95" orientation="landscape"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4"/>
  <sheetViews>
    <sheetView workbookViewId="0">
      <selection activeCell="C3" sqref="C3:L3"/>
    </sheetView>
  </sheetViews>
  <sheetFormatPr defaultColWidth="8" defaultRowHeight="12.75" x14ac:dyDescent="0.2"/>
  <cols>
    <col min="1" max="1" width="4.5" style="247" customWidth="1"/>
    <col min="2" max="2" width="13.125" style="248" customWidth="1"/>
    <col min="3" max="3" width="28.75" style="233" customWidth="1"/>
    <col min="4" max="4" width="6.875" style="249" customWidth="1"/>
    <col min="5" max="6" width="7.375" style="249" customWidth="1"/>
    <col min="7" max="7" width="7.875" style="250" customWidth="1"/>
    <col min="8" max="9" width="8.125" style="250" customWidth="1"/>
    <col min="10" max="10" width="7.875" style="250" customWidth="1"/>
    <col min="11" max="11" width="7.375" style="250" customWidth="1"/>
    <col min="12" max="12" width="7" style="251" customWidth="1"/>
    <col min="13" max="13" width="7.625" style="249" customWidth="1"/>
    <col min="14" max="16384" width="8" style="233"/>
  </cols>
  <sheetData>
    <row r="1" spans="1:13" ht="15.75" x14ac:dyDescent="0.2">
      <c r="A1" s="341"/>
      <c r="B1" s="341"/>
      <c r="C1" s="341"/>
      <c r="D1" s="231"/>
      <c r="E1" s="231"/>
      <c r="F1" s="231"/>
      <c r="G1" s="232"/>
      <c r="H1" s="232"/>
      <c r="I1" s="232"/>
      <c r="J1" s="232"/>
      <c r="K1" s="232"/>
      <c r="L1" s="330" t="s">
        <v>298</v>
      </c>
      <c r="M1" s="330"/>
    </row>
    <row r="2" spans="1:13" ht="15.75" x14ac:dyDescent="0.25">
      <c r="A2" s="234"/>
      <c r="B2" s="235"/>
      <c r="C2" s="331" t="s">
        <v>875</v>
      </c>
      <c r="D2" s="332"/>
      <c r="E2" s="332"/>
      <c r="F2" s="332"/>
      <c r="G2" s="332"/>
      <c r="H2" s="332"/>
      <c r="I2" s="332"/>
      <c r="J2" s="332"/>
      <c r="K2" s="332"/>
      <c r="L2" s="332"/>
      <c r="M2" s="289"/>
    </row>
    <row r="3" spans="1:13" ht="15.75" x14ac:dyDescent="0.25">
      <c r="A3" s="234"/>
      <c r="B3" s="235"/>
      <c r="C3" s="333" t="s">
        <v>879</v>
      </c>
      <c r="D3" s="333"/>
      <c r="E3" s="333"/>
      <c r="F3" s="333"/>
      <c r="G3" s="333"/>
      <c r="H3" s="333"/>
      <c r="I3" s="333"/>
      <c r="J3" s="333"/>
      <c r="K3" s="333"/>
      <c r="L3" s="333"/>
      <c r="M3" s="289"/>
    </row>
    <row r="4" spans="1:13" ht="15.75" x14ac:dyDescent="0.25">
      <c r="A4" s="234"/>
      <c r="B4" s="235"/>
      <c r="C4" s="236"/>
      <c r="D4" s="236"/>
      <c r="E4" s="236"/>
      <c r="F4" s="236"/>
      <c r="G4" s="236"/>
      <c r="H4" s="236"/>
      <c r="I4" s="236"/>
      <c r="J4" s="236"/>
      <c r="K4" s="236"/>
      <c r="L4" s="236"/>
      <c r="M4" s="289"/>
    </row>
    <row r="5" spans="1:13" ht="12.75" customHeight="1" x14ac:dyDescent="0.2">
      <c r="A5" s="334" t="s">
        <v>226</v>
      </c>
      <c r="B5" s="335" t="s">
        <v>227</v>
      </c>
      <c r="C5" s="334" t="s">
        <v>228</v>
      </c>
      <c r="D5" s="337" t="s">
        <v>296</v>
      </c>
      <c r="E5" s="334" t="s">
        <v>229</v>
      </c>
      <c r="F5" s="334"/>
      <c r="G5" s="338" t="s">
        <v>230</v>
      </c>
      <c r="H5" s="339"/>
      <c r="I5" s="339"/>
      <c r="J5" s="340"/>
      <c r="K5" s="334" t="s">
        <v>231</v>
      </c>
      <c r="L5" s="334" t="s">
        <v>232</v>
      </c>
      <c r="M5" s="334" t="s">
        <v>367</v>
      </c>
    </row>
    <row r="6" spans="1:13" ht="70.5" customHeight="1" x14ac:dyDescent="0.2">
      <c r="A6" s="334"/>
      <c r="B6" s="336"/>
      <c r="C6" s="334"/>
      <c r="D6" s="337"/>
      <c r="E6" s="252" t="s">
        <v>876</v>
      </c>
      <c r="F6" s="252" t="s">
        <v>234</v>
      </c>
      <c r="G6" s="253" t="s">
        <v>877</v>
      </c>
      <c r="H6" s="252" t="s">
        <v>234</v>
      </c>
      <c r="I6" s="253" t="s">
        <v>878</v>
      </c>
      <c r="J6" s="252" t="s">
        <v>234</v>
      </c>
      <c r="K6" s="334"/>
      <c r="L6" s="334"/>
      <c r="M6" s="334"/>
    </row>
    <row r="7" spans="1:13" s="239" customFormat="1" ht="13.5" x14ac:dyDescent="0.2">
      <c r="A7" s="237">
        <v>1</v>
      </c>
      <c r="B7" s="238">
        <v>2</v>
      </c>
      <c r="C7" s="237">
        <v>3</v>
      </c>
      <c r="D7" s="237">
        <v>5</v>
      </c>
      <c r="E7" s="237">
        <v>6</v>
      </c>
      <c r="F7" s="237">
        <v>7</v>
      </c>
      <c r="G7" s="237">
        <v>8</v>
      </c>
      <c r="H7" s="237">
        <v>9</v>
      </c>
      <c r="I7" s="237">
        <v>10</v>
      </c>
      <c r="J7" s="237">
        <v>11</v>
      </c>
      <c r="K7" s="237">
        <v>12</v>
      </c>
      <c r="L7" s="237">
        <v>13</v>
      </c>
      <c r="M7" s="237">
        <v>14</v>
      </c>
    </row>
    <row r="8" spans="1:13" s="239" customFormat="1" ht="16.5" customHeight="1" x14ac:dyDescent="0.2">
      <c r="A8" s="240" t="s">
        <v>10</v>
      </c>
      <c r="B8" s="226"/>
      <c r="C8" s="254" t="s">
        <v>377</v>
      </c>
      <c r="D8" s="253"/>
      <c r="E8" s="255"/>
      <c r="F8" s="255"/>
      <c r="G8" s="256"/>
      <c r="H8" s="257"/>
      <c r="I8" s="257"/>
      <c r="J8" s="257"/>
      <c r="K8" s="256"/>
      <c r="L8" s="253"/>
      <c r="M8" s="258"/>
    </row>
    <row r="9" spans="1:13" s="239" customFormat="1" ht="16.5" customHeight="1" x14ac:dyDescent="0.2">
      <c r="A9" s="241" t="s">
        <v>0</v>
      </c>
      <c r="B9" s="227"/>
      <c r="C9" s="245" t="s">
        <v>378</v>
      </c>
      <c r="D9" s="259"/>
      <c r="E9" s="260"/>
      <c r="F9" s="260"/>
      <c r="G9" s="260"/>
      <c r="H9" s="261"/>
      <c r="I9" s="261"/>
      <c r="J9" s="261"/>
      <c r="K9" s="262"/>
      <c r="L9" s="244"/>
      <c r="M9" s="258"/>
    </row>
    <row r="10" spans="1:13" s="239" customFormat="1" ht="45" customHeight="1" x14ac:dyDescent="0.2">
      <c r="A10" s="242">
        <v>1</v>
      </c>
      <c r="B10" s="226" t="s">
        <v>540</v>
      </c>
      <c r="C10" s="263" t="s">
        <v>729</v>
      </c>
      <c r="D10" s="259">
        <v>1</v>
      </c>
      <c r="E10" s="264">
        <v>277.15516000000002</v>
      </c>
      <c r="F10" s="260">
        <f>E10/100*100</f>
        <v>277.15516000000002</v>
      </c>
      <c r="G10" s="261">
        <v>9886</v>
      </c>
      <c r="H10" s="265">
        <f>G10/1000*100</f>
        <v>988.59999999999991</v>
      </c>
      <c r="I10" s="266">
        <v>9624</v>
      </c>
      <c r="J10" s="265">
        <f>I10/G10*100</f>
        <v>97.349787578393688</v>
      </c>
      <c r="K10" s="262" t="s">
        <v>364</v>
      </c>
      <c r="L10" s="246"/>
      <c r="M10" s="258"/>
    </row>
    <row r="11" spans="1:13" s="239" customFormat="1" ht="45" customHeight="1" x14ac:dyDescent="0.2">
      <c r="A11" s="242">
        <v>2</v>
      </c>
      <c r="B11" s="228" t="s">
        <v>541</v>
      </c>
      <c r="C11" s="263" t="s">
        <v>730</v>
      </c>
      <c r="D11" s="267">
        <v>2</v>
      </c>
      <c r="E11" s="268">
        <v>327.65442999999999</v>
      </c>
      <c r="F11" s="264">
        <f>E11/100*100</f>
        <v>327.65442999999999</v>
      </c>
      <c r="G11" s="266">
        <v>12399</v>
      </c>
      <c r="H11" s="265">
        <f>G11/1000*100</f>
        <v>1239.8999999999999</v>
      </c>
      <c r="I11" s="266">
        <v>12245</v>
      </c>
      <c r="J11" s="265">
        <f>I11/G11*100</f>
        <v>98.757964351963864</v>
      </c>
      <c r="K11" s="261" t="s">
        <v>364</v>
      </c>
      <c r="L11" s="244"/>
      <c r="M11" s="258"/>
    </row>
    <row r="12" spans="1:13" s="239" customFormat="1" ht="45" customHeight="1" x14ac:dyDescent="0.2">
      <c r="A12" s="242">
        <v>3</v>
      </c>
      <c r="B12" s="228" t="s">
        <v>720</v>
      </c>
      <c r="C12" s="263" t="s">
        <v>731</v>
      </c>
      <c r="D12" s="259">
        <v>2</v>
      </c>
      <c r="E12" s="260">
        <v>191.34</v>
      </c>
      <c r="F12" s="264">
        <f t="shared" ref="F12:F60" si="0">E12/100*100</f>
        <v>191.34</v>
      </c>
      <c r="G12" s="261">
        <v>20122</v>
      </c>
      <c r="H12" s="265">
        <f>G12/1250*100</f>
        <v>1609.76</v>
      </c>
      <c r="I12" s="266">
        <v>18099</v>
      </c>
      <c r="J12" s="265">
        <f>I12/G12*100</f>
        <v>89.94632740284267</v>
      </c>
      <c r="K12" s="261" t="s">
        <v>364</v>
      </c>
      <c r="L12" s="244"/>
      <c r="M12" s="258"/>
    </row>
    <row r="13" spans="1:13" s="239" customFormat="1" ht="45" customHeight="1" x14ac:dyDescent="0.2">
      <c r="A13" s="242">
        <v>4</v>
      </c>
      <c r="B13" s="228" t="s">
        <v>542</v>
      </c>
      <c r="C13" s="263" t="s">
        <v>732</v>
      </c>
      <c r="D13" s="259">
        <v>1</v>
      </c>
      <c r="E13" s="264">
        <v>121.4</v>
      </c>
      <c r="F13" s="264">
        <f t="shared" si="0"/>
        <v>121.39999999999999</v>
      </c>
      <c r="G13" s="266">
        <v>10225</v>
      </c>
      <c r="H13" s="265">
        <f>G13/1000*100</f>
        <v>1022.5</v>
      </c>
      <c r="I13" s="266">
        <v>9790</v>
      </c>
      <c r="J13" s="265">
        <f>I13/G13*100</f>
        <v>95.745721271393649</v>
      </c>
      <c r="K13" s="261" t="s">
        <v>364</v>
      </c>
      <c r="L13" s="244"/>
      <c r="M13" s="258"/>
    </row>
    <row r="14" spans="1:13" s="239" customFormat="1" ht="18" customHeight="1" x14ac:dyDescent="0.2">
      <c r="A14" s="241" t="s">
        <v>1</v>
      </c>
      <c r="B14" s="228"/>
      <c r="C14" s="244" t="s">
        <v>389</v>
      </c>
      <c r="D14" s="259"/>
      <c r="E14" s="264"/>
      <c r="F14" s="264"/>
      <c r="G14" s="266"/>
      <c r="H14" s="265"/>
      <c r="I14" s="265"/>
      <c r="J14" s="265"/>
      <c r="K14" s="261"/>
      <c r="L14" s="244"/>
      <c r="M14" s="258"/>
    </row>
    <row r="15" spans="1:13" s="239" customFormat="1" ht="42.75" customHeight="1" x14ac:dyDescent="0.2">
      <c r="A15" s="242">
        <v>1</v>
      </c>
      <c r="B15" s="228" t="s">
        <v>543</v>
      </c>
      <c r="C15" s="263" t="s">
        <v>733</v>
      </c>
      <c r="D15" s="259">
        <v>1</v>
      </c>
      <c r="E15" s="264">
        <v>160.76</v>
      </c>
      <c r="F15" s="264">
        <v>160.76</v>
      </c>
      <c r="G15" s="266">
        <v>5734</v>
      </c>
      <c r="H15" s="265">
        <f>G15/1000*100</f>
        <v>573.4</v>
      </c>
      <c r="I15" s="266">
        <v>5706</v>
      </c>
      <c r="J15" s="265">
        <f>I15/G15*100</f>
        <v>99.511684687827</v>
      </c>
      <c r="K15" s="261" t="s">
        <v>364</v>
      </c>
      <c r="L15" s="244"/>
      <c r="M15" s="258"/>
    </row>
    <row r="16" spans="1:13" s="239" customFormat="1" ht="42.75" customHeight="1" x14ac:dyDescent="0.2">
      <c r="A16" s="242">
        <v>2</v>
      </c>
      <c r="B16" s="228" t="s">
        <v>544</v>
      </c>
      <c r="C16" s="263" t="s">
        <v>734</v>
      </c>
      <c r="D16" s="259">
        <v>1</v>
      </c>
      <c r="E16" s="260">
        <v>143.82679999999999</v>
      </c>
      <c r="F16" s="264">
        <f t="shared" si="0"/>
        <v>143.82679999999999</v>
      </c>
      <c r="G16" s="261">
        <v>7323</v>
      </c>
      <c r="H16" s="265">
        <f>G16/1000*100</f>
        <v>732.30000000000007</v>
      </c>
      <c r="I16" s="266">
        <v>7183</v>
      </c>
      <c r="J16" s="265">
        <f t="shared" ref="J16:J19" si="1">I16/G16*100</f>
        <v>98.088215212344664</v>
      </c>
      <c r="K16" s="261" t="s">
        <v>364</v>
      </c>
      <c r="L16" s="244"/>
      <c r="M16" s="258"/>
    </row>
    <row r="17" spans="1:13" s="239" customFormat="1" ht="42.75" customHeight="1" x14ac:dyDescent="0.2">
      <c r="A17" s="242">
        <v>3</v>
      </c>
      <c r="B17" s="228" t="s">
        <v>545</v>
      </c>
      <c r="C17" s="263" t="s">
        <v>735</v>
      </c>
      <c r="D17" s="259">
        <v>1</v>
      </c>
      <c r="E17" s="260">
        <v>79.83</v>
      </c>
      <c r="F17" s="264">
        <f t="shared" si="0"/>
        <v>79.83</v>
      </c>
      <c r="G17" s="261">
        <v>7204</v>
      </c>
      <c r="H17" s="265">
        <f>G17/1000*100</f>
        <v>720.4</v>
      </c>
      <c r="I17" s="266">
        <v>7161</v>
      </c>
      <c r="J17" s="265">
        <f t="shared" si="1"/>
        <v>99.403109383675741</v>
      </c>
      <c r="K17" s="261" t="s">
        <v>364</v>
      </c>
      <c r="L17" s="246"/>
      <c r="M17" s="246" t="s">
        <v>364</v>
      </c>
    </row>
    <row r="18" spans="1:13" s="239" customFormat="1" ht="50.25" customHeight="1" x14ac:dyDescent="0.2">
      <c r="A18" s="242">
        <v>4</v>
      </c>
      <c r="B18" s="228" t="s">
        <v>546</v>
      </c>
      <c r="C18" s="263" t="s">
        <v>736</v>
      </c>
      <c r="D18" s="259">
        <v>2</v>
      </c>
      <c r="E18" s="260">
        <v>222.59475</v>
      </c>
      <c r="F18" s="264">
        <f t="shared" si="0"/>
        <v>222.59475000000003</v>
      </c>
      <c r="G18" s="261">
        <v>11296</v>
      </c>
      <c r="H18" s="265">
        <f>G18/1000*100</f>
        <v>1129.5999999999999</v>
      </c>
      <c r="I18" s="266">
        <v>11111</v>
      </c>
      <c r="J18" s="265">
        <f t="shared" si="1"/>
        <v>98.362252124645892</v>
      </c>
      <c r="K18" s="261" t="s">
        <v>364</v>
      </c>
      <c r="L18" s="244"/>
      <c r="M18" s="258"/>
    </row>
    <row r="19" spans="1:13" s="239" customFormat="1" ht="50.25" customHeight="1" x14ac:dyDescent="0.2">
      <c r="A19" s="242">
        <v>5</v>
      </c>
      <c r="B19" s="228" t="s">
        <v>547</v>
      </c>
      <c r="C19" s="269" t="s">
        <v>737</v>
      </c>
      <c r="D19" s="259">
        <v>2</v>
      </c>
      <c r="E19" s="260">
        <v>256.53417000000002</v>
      </c>
      <c r="F19" s="264">
        <f t="shared" si="0"/>
        <v>256.53417000000002</v>
      </c>
      <c r="G19" s="261">
        <v>17364</v>
      </c>
      <c r="H19" s="265">
        <f>G19/1500*100</f>
        <v>1157.6000000000001</v>
      </c>
      <c r="I19" s="266">
        <v>13706</v>
      </c>
      <c r="J19" s="265">
        <f t="shared" si="1"/>
        <v>78.933425478000458</v>
      </c>
      <c r="K19" s="261" t="s">
        <v>364</v>
      </c>
      <c r="L19" s="244"/>
      <c r="M19" s="258"/>
    </row>
    <row r="20" spans="1:13" s="239" customFormat="1" ht="24" customHeight="1" x14ac:dyDescent="0.2">
      <c r="A20" s="241" t="s">
        <v>208</v>
      </c>
      <c r="B20" s="229"/>
      <c r="C20" s="245" t="s">
        <v>548</v>
      </c>
      <c r="D20" s="259"/>
      <c r="E20" s="260"/>
      <c r="F20" s="264"/>
      <c r="G20" s="261"/>
      <c r="H20" s="265"/>
      <c r="I20" s="265"/>
      <c r="J20" s="265"/>
      <c r="K20" s="261" t="s">
        <v>364</v>
      </c>
      <c r="L20" s="244"/>
      <c r="M20" s="258"/>
    </row>
    <row r="21" spans="1:13" s="239" customFormat="1" ht="40.5" customHeight="1" x14ac:dyDescent="0.2">
      <c r="A21" s="242">
        <v>1</v>
      </c>
      <c r="B21" s="228" t="s">
        <v>549</v>
      </c>
      <c r="C21" s="270" t="s">
        <v>738</v>
      </c>
      <c r="D21" s="259">
        <v>1</v>
      </c>
      <c r="E21" s="260">
        <v>137.30971</v>
      </c>
      <c r="F21" s="264">
        <f t="shared" si="0"/>
        <v>137.30971</v>
      </c>
      <c r="G21" s="261">
        <v>15201</v>
      </c>
      <c r="H21" s="265">
        <f>G21/1000*100</f>
        <v>1520.1000000000001</v>
      </c>
      <c r="I21" s="266">
        <v>13804</v>
      </c>
      <c r="J21" s="265">
        <f>I21/G21*100</f>
        <v>90.809815143740551</v>
      </c>
      <c r="K21" s="261" t="s">
        <v>364</v>
      </c>
      <c r="L21" s="244"/>
      <c r="M21" s="258"/>
    </row>
    <row r="22" spans="1:13" s="239" customFormat="1" ht="40.5" customHeight="1" x14ac:dyDescent="0.2">
      <c r="A22" s="242">
        <v>2</v>
      </c>
      <c r="B22" s="228" t="s">
        <v>550</v>
      </c>
      <c r="C22" s="270" t="s">
        <v>739</v>
      </c>
      <c r="D22" s="259">
        <v>1</v>
      </c>
      <c r="E22" s="260">
        <v>103.59213</v>
      </c>
      <c r="F22" s="264">
        <f t="shared" si="0"/>
        <v>103.59213</v>
      </c>
      <c r="G22" s="261">
        <v>10280</v>
      </c>
      <c r="H22" s="265">
        <f>G22/1000*100</f>
        <v>1028</v>
      </c>
      <c r="I22" s="266">
        <v>9515</v>
      </c>
      <c r="J22" s="265">
        <f t="shared" ref="J22:J29" si="2">I22/G22*100</f>
        <v>92.558365758754874</v>
      </c>
      <c r="K22" s="261" t="s">
        <v>364</v>
      </c>
      <c r="L22" s="244"/>
      <c r="M22" s="258"/>
    </row>
    <row r="23" spans="1:13" s="239" customFormat="1" ht="40.5" customHeight="1" x14ac:dyDescent="0.2">
      <c r="A23" s="242">
        <v>3</v>
      </c>
      <c r="B23" s="228" t="s">
        <v>551</v>
      </c>
      <c r="C23" s="263" t="s">
        <v>740</v>
      </c>
      <c r="D23" s="259">
        <v>1</v>
      </c>
      <c r="E23" s="260">
        <v>133.26881</v>
      </c>
      <c r="F23" s="264">
        <f t="shared" si="0"/>
        <v>133.26881</v>
      </c>
      <c r="G23" s="261">
        <v>11075</v>
      </c>
      <c r="H23" s="265">
        <f>G23/1000*100</f>
        <v>1107.5</v>
      </c>
      <c r="I23" s="266">
        <v>10106</v>
      </c>
      <c r="J23" s="265">
        <f t="shared" si="2"/>
        <v>91.25056433408578</v>
      </c>
      <c r="K23" s="261" t="s">
        <v>364</v>
      </c>
      <c r="L23" s="244"/>
      <c r="M23" s="258"/>
    </row>
    <row r="24" spans="1:13" s="239" customFormat="1" ht="51" x14ac:dyDescent="0.2">
      <c r="A24" s="242">
        <v>4</v>
      </c>
      <c r="B24" s="228" t="s">
        <v>552</v>
      </c>
      <c r="C24" s="263" t="s">
        <v>741</v>
      </c>
      <c r="D24" s="259">
        <v>4</v>
      </c>
      <c r="E24" s="264">
        <v>111.64651000000001</v>
      </c>
      <c r="F24" s="264">
        <f t="shared" si="0"/>
        <v>111.64651000000001</v>
      </c>
      <c r="G24" s="266">
        <v>30329</v>
      </c>
      <c r="H24" s="265">
        <f>G24/2000*100</f>
        <v>1516.45</v>
      </c>
      <c r="I24" s="266">
        <v>15326</v>
      </c>
      <c r="J24" s="265">
        <f t="shared" si="2"/>
        <v>50.532493652939436</v>
      </c>
      <c r="K24" s="261" t="s">
        <v>364</v>
      </c>
      <c r="L24" s="244"/>
      <c r="M24" s="258"/>
    </row>
    <row r="25" spans="1:13" s="239" customFormat="1" ht="45" customHeight="1" x14ac:dyDescent="0.2">
      <c r="A25" s="242">
        <v>5</v>
      </c>
      <c r="B25" s="228" t="s">
        <v>553</v>
      </c>
      <c r="C25" s="263" t="s">
        <v>742</v>
      </c>
      <c r="D25" s="259">
        <v>2</v>
      </c>
      <c r="E25" s="264">
        <v>66.707329999999999</v>
      </c>
      <c r="F25" s="264">
        <f t="shared" si="0"/>
        <v>66.707329999999999</v>
      </c>
      <c r="G25" s="266">
        <v>13208</v>
      </c>
      <c r="H25" s="265">
        <f>G25/1250*100</f>
        <v>1056.6399999999999</v>
      </c>
      <c r="I25" s="266">
        <v>11338</v>
      </c>
      <c r="J25" s="265">
        <f t="shared" si="2"/>
        <v>85.841913991520286</v>
      </c>
      <c r="K25" s="261" t="s">
        <v>364</v>
      </c>
      <c r="L25" s="244"/>
      <c r="M25" s="258"/>
    </row>
    <row r="26" spans="1:13" s="239" customFormat="1" ht="36.75" customHeight="1" x14ac:dyDescent="0.2">
      <c r="A26" s="242">
        <v>6</v>
      </c>
      <c r="B26" s="228" t="s">
        <v>554</v>
      </c>
      <c r="C26" s="263" t="s">
        <v>743</v>
      </c>
      <c r="D26" s="259">
        <v>1</v>
      </c>
      <c r="E26" s="260">
        <v>130.81516999999999</v>
      </c>
      <c r="F26" s="264">
        <f t="shared" si="0"/>
        <v>130.81516999999999</v>
      </c>
      <c r="G26" s="261">
        <v>9351</v>
      </c>
      <c r="H26" s="265">
        <f>G26/1000*100</f>
        <v>935.10000000000014</v>
      </c>
      <c r="I26" s="266">
        <v>8478</v>
      </c>
      <c r="J26" s="265">
        <f t="shared" si="2"/>
        <v>90.664100096246386</v>
      </c>
      <c r="K26" s="261" t="s">
        <v>364</v>
      </c>
      <c r="L26" s="244"/>
      <c r="M26" s="258"/>
    </row>
    <row r="27" spans="1:13" s="239" customFormat="1" ht="36.75" customHeight="1" x14ac:dyDescent="0.2">
      <c r="A27" s="242">
        <v>7</v>
      </c>
      <c r="B27" s="228" t="s">
        <v>555</v>
      </c>
      <c r="C27" s="263" t="s">
        <v>744</v>
      </c>
      <c r="D27" s="259">
        <v>1</v>
      </c>
      <c r="E27" s="260">
        <v>170.25853000000001</v>
      </c>
      <c r="F27" s="264">
        <f t="shared" si="0"/>
        <v>170.25853000000001</v>
      </c>
      <c r="G27" s="261">
        <v>8686</v>
      </c>
      <c r="H27" s="265">
        <f>G27/1000*100</f>
        <v>868.6</v>
      </c>
      <c r="I27" s="266">
        <v>8424</v>
      </c>
      <c r="J27" s="265">
        <f t="shared" si="2"/>
        <v>96.983651853557447</v>
      </c>
      <c r="K27" s="261" t="s">
        <v>364</v>
      </c>
      <c r="L27" s="244"/>
      <c r="M27" s="258"/>
    </row>
    <row r="28" spans="1:13" s="239" customFormat="1" ht="45.75" customHeight="1" x14ac:dyDescent="0.2">
      <c r="A28" s="242">
        <v>8</v>
      </c>
      <c r="B28" s="228" t="s">
        <v>556</v>
      </c>
      <c r="C28" s="263" t="s">
        <v>745</v>
      </c>
      <c r="D28" s="259">
        <v>2</v>
      </c>
      <c r="E28" s="264">
        <v>92.094920000000002</v>
      </c>
      <c r="F28" s="264">
        <f t="shared" si="0"/>
        <v>92.094920000000002</v>
      </c>
      <c r="G28" s="266">
        <v>16873</v>
      </c>
      <c r="H28" s="265">
        <f>G28/1750*100</f>
        <v>964.17142857142858</v>
      </c>
      <c r="I28" s="266">
        <v>11286</v>
      </c>
      <c r="J28" s="265">
        <f t="shared" si="2"/>
        <v>66.8879274580691</v>
      </c>
      <c r="K28" s="261" t="s">
        <v>364</v>
      </c>
      <c r="L28" s="244"/>
      <c r="M28" s="258"/>
    </row>
    <row r="29" spans="1:13" s="239" customFormat="1" ht="38.25" x14ac:dyDescent="0.2">
      <c r="A29" s="242">
        <v>9</v>
      </c>
      <c r="B29" s="228" t="s">
        <v>557</v>
      </c>
      <c r="C29" s="263" t="s">
        <v>746</v>
      </c>
      <c r="D29" s="259">
        <v>1</v>
      </c>
      <c r="E29" s="264">
        <v>97.363050000000001</v>
      </c>
      <c r="F29" s="264">
        <f t="shared" si="0"/>
        <v>97.363050000000001</v>
      </c>
      <c r="G29" s="266">
        <v>16024</v>
      </c>
      <c r="H29" s="265">
        <f>G29/1500*100</f>
        <v>1068.2666666666667</v>
      </c>
      <c r="I29" s="266">
        <v>12263</v>
      </c>
      <c r="J29" s="265">
        <f t="shared" si="2"/>
        <v>76.528956565152271</v>
      </c>
      <c r="K29" s="261" t="s">
        <v>364</v>
      </c>
      <c r="L29" s="246"/>
      <c r="M29" s="246" t="s">
        <v>364</v>
      </c>
    </row>
    <row r="30" spans="1:13" s="239" customFormat="1" ht="34.5" customHeight="1" x14ac:dyDescent="0.2">
      <c r="A30" s="242">
        <v>9</v>
      </c>
      <c r="B30" s="228" t="s">
        <v>536</v>
      </c>
      <c r="C30" s="263" t="s">
        <v>747</v>
      </c>
      <c r="D30" s="259">
        <v>0</v>
      </c>
      <c r="E30" s="264">
        <v>103.18</v>
      </c>
      <c r="F30" s="264">
        <v>103.18</v>
      </c>
      <c r="G30" s="266">
        <v>8303</v>
      </c>
      <c r="H30" s="265">
        <f>G30/1000*100</f>
        <v>830.30000000000007</v>
      </c>
      <c r="I30" s="261">
        <v>8121</v>
      </c>
      <c r="J30" s="265">
        <f>I30/G30*100</f>
        <v>97.808021197157657</v>
      </c>
      <c r="K30" s="261"/>
      <c r="L30" s="246"/>
      <c r="M30" s="246"/>
    </row>
    <row r="31" spans="1:13" s="239" customFormat="1" ht="28.5" customHeight="1" x14ac:dyDescent="0.2">
      <c r="A31" s="241" t="s">
        <v>209</v>
      </c>
      <c r="B31" s="229"/>
      <c r="C31" s="245" t="s">
        <v>427</v>
      </c>
      <c r="D31" s="259"/>
      <c r="E31" s="264"/>
      <c r="F31" s="264"/>
      <c r="G31" s="266"/>
      <c r="H31" s="265"/>
      <c r="I31" s="265"/>
      <c r="J31" s="265"/>
      <c r="K31" s="261"/>
      <c r="L31" s="244"/>
      <c r="M31" s="258"/>
    </row>
    <row r="32" spans="1:13" s="239" customFormat="1" ht="47.25" customHeight="1" x14ac:dyDescent="0.2">
      <c r="A32" s="242">
        <v>1</v>
      </c>
      <c r="B32" s="228" t="s">
        <v>558</v>
      </c>
      <c r="C32" s="263" t="s">
        <v>748</v>
      </c>
      <c r="D32" s="259">
        <v>1</v>
      </c>
      <c r="E32" s="260">
        <v>222.57210999999998</v>
      </c>
      <c r="F32" s="264">
        <f t="shared" si="0"/>
        <v>222.57210999999998</v>
      </c>
      <c r="G32" s="261">
        <v>14890</v>
      </c>
      <c r="H32" s="265">
        <f>G32/1750*100</f>
        <v>850.85714285714289</v>
      </c>
      <c r="I32" s="266">
        <v>8970</v>
      </c>
      <c r="J32" s="265">
        <f>I32/G32*100</f>
        <v>60.241773002014774</v>
      </c>
      <c r="K32" s="261" t="s">
        <v>364</v>
      </c>
      <c r="L32" s="244"/>
      <c r="M32" s="258"/>
    </row>
    <row r="33" spans="1:13" s="239" customFormat="1" ht="47.25" customHeight="1" x14ac:dyDescent="0.2">
      <c r="A33" s="242">
        <v>2</v>
      </c>
      <c r="B33" s="228" t="s">
        <v>559</v>
      </c>
      <c r="C33" s="263" t="s">
        <v>749</v>
      </c>
      <c r="D33" s="246">
        <v>2</v>
      </c>
      <c r="E33" s="260">
        <v>127.40622</v>
      </c>
      <c r="F33" s="264">
        <f t="shared" si="0"/>
        <v>127.40622000000002</v>
      </c>
      <c r="G33" s="261">
        <v>15309</v>
      </c>
      <c r="H33" s="265">
        <f>G33/1500*100</f>
        <v>1020.5999999999999</v>
      </c>
      <c r="I33" s="266">
        <v>12189</v>
      </c>
      <c r="J33" s="265">
        <f t="shared" ref="J33:J39" si="3">I33/G33*100</f>
        <v>79.619831471683327</v>
      </c>
      <c r="K33" s="261" t="s">
        <v>364</v>
      </c>
      <c r="L33" s="244"/>
      <c r="M33" s="258"/>
    </row>
    <row r="34" spans="1:13" s="239" customFormat="1" ht="47.25" customHeight="1" x14ac:dyDescent="0.2">
      <c r="A34" s="242">
        <v>3</v>
      </c>
      <c r="B34" s="228" t="s">
        <v>560</v>
      </c>
      <c r="C34" s="263" t="s">
        <v>750</v>
      </c>
      <c r="D34" s="259">
        <v>2</v>
      </c>
      <c r="E34" s="271">
        <v>120.45</v>
      </c>
      <c r="F34" s="264">
        <f t="shared" si="0"/>
        <v>120.45000000000002</v>
      </c>
      <c r="G34" s="272">
        <v>16154</v>
      </c>
      <c r="H34" s="265">
        <f>G34/1250*100</f>
        <v>1292.32</v>
      </c>
      <c r="I34" s="266">
        <v>13216</v>
      </c>
      <c r="J34" s="265">
        <f t="shared" si="3"/>
        <v>81.812554166150804</v>
      </c>
      <c r="K34" s="261" t="s">
        <v>364</v>
      </c>
      <c r="L34" s="244"/>
      <c r="M34" s="258"/>
    </row>
    <row r="35" spans="1:13" s="239" customFormat="1" ht="56.25" customHeight="1" x14ac:dyDescent="0.2">
      <c r="A35" s="242">
        <v>4</v>
      </c>
      <c r="B35" s="228" t="s">
        <v>561</v>
      </c>
      <c r="C35" s="263" t="s">
        <v>751</v>
      </c>
      <c r="D35" s="259">
        <v>2</v>
      </c>
      <c r="E35" s="260">
        <v>126.19</v>
      </c>
      <c r="F35" s="264">
        <f t="shared" si="0"/>
        <v>126.19</v>
      </c>
      <c r="G35" s="261">
        <v>29508</v>
      </c>
      <c r="H35" s="265">
        <f>G35/2000*100</f>
        <v>1475.3999999999999</v>
      </c>
      <c r="I35" s="266">
        <v>17320</v>
      </c>
      <c r="J35" s="265">
        <f t="shared" si="3"/>
        <v>58.695946861867967</v>
      </c>
      <c r="K35" s="261" t="s">
        <v>364</v>
      </c>
      <c r="L35" s="244"/>
      <c r="M35" s="258"/>
    </row>
    <row r="36" spans="1:13" s="239" customFormat="1" ht="54" customHeight="1" x14ac:dyDescent="0.2">
      <c r="A36" s="242">
        <v>5</v>
      </c>
      <c r="B36" s="228" t="s">
        <v>562</v>
      </c>
      <c r="C36" s="263" t="s">
        <v>752</v>
      </c>
      <c r="D36" s="259">
        <v>1</v>
      </c>
      <c r="E36" s="260">
        <v>91.165449999999993</v>
      </c>
      <c r="F36" s="264">
        <f t="shared" si="0"/>
        <v>91.165449999999993</v>
      </c>
      <c r="G36" s="261">
        <v>17998</v>
      </c>
      <c r="H36" s="265">
        <f>G36/1500*100</f>
        <v>1199.8666666666668</v>
      </c>
      <c r="I36" s="266">
        <v>12865</v>
      </c>
      <c r="J36" s="265">
        <f t="shared" si="3"/>
        <v>71.480164462718079</v>
      </c>
      <c r="K36" s="261" t="s">
        <v>364</v>
      </c>
      <c r="L36" s="246"/>
      <c r="M36" s="246" t="s">
        <v>364</v>
      </c>
    </row>
    <row r="37" spans="1:13" s="239" customFormat="1" ht="49.5" customHeight="1" x14ac:dyDescent="0.2">
      <c r="A37" s="242">
        <v>6</v>
      </c>
      <c r="B37" s="228" t="s">
        <v>563</v>
      </c>
      <c r="C37" s="263" t="s">
        <v>753</v>
      </c>
      <c r="D37" s="259">
        <v>1</v>
      </c>
      <c r="E37" s="260">
        <v>93.541089999999997</v>
      </c>
      <c r="F37" s="264">
        <f t="shared" si="0"/>
        <v>93.541089999999997</v>
      </c>
      <c r="G37" s="261">
        <v>16385</v>
      </c>
      <c r="H37" s="265">
        <f>G37/1750*100</f>
        <v>936.28571428571433</v>
      </c>
      <c r="I37" s="266">
        <v>11361</v>
      </c>
      <c r="J37" s="265">
        <f t="shared" si="3"/>
        <v>69.33780897162039</v>
      </c>
      <c r="K37" s="261" t="s">
        <v>364</v>
      </c>
      <c r="L37" s="246"/>
      <c r="M37" s="246" t="s">
        <v>364</v>
      </c>
    </row>
    <row r="38" spans="1:13" s="239" customFormat="1" ht="52.5" customHeight="1" x14ac:dyDescent="0.2">
      <c r="A38" s="242">
        <v>7</v>
      </c>
      <c r="B38" s="228" t="s">
        <v>564</v>
      </c>
      <c r="C38" s="263" t="s">
        <v>754</v>
      </c>
      <c r="D38" s="259">
        <v>1</v>
      </c>
      <c r="E38" s="260">
        <v>55.600270000000002</v>
      </c>
      <c r="F38" s="264">
        <f t="shared" si="0"/>
        <v>55.600270000000009</v>
      </c>
      <c r="G38" s="261">
        <v>18289</v>
      </c>
      <c r="H38" s="265">
        <f>G38/2500*100</f>
        <v>731.56</v>
      </c>
      <c r="I38" s="266">
        <v>5969</v>
      </c>
      <c r="J38" s="265">
        <f t="shared" si="3"/>
        <v>32.637104270326425</v>
      </c>
      <c r="K38" s="261" t="s">
        <v>364</v>
      </c>
      <c r="L38" s="246"/>
      <c r="M38" s="246" t="s">
        <v>364</v>
      </c>
    </row>
    <row r="39" spans="1:13" s="239" customFormat="1" ht="39" customHeight="1" x14ac:dyDescent="0.2">
      <c r="A39" s="242">
        <v>8</v>
      </c>
      <c r="B39" s="228" t="s">
        <v>537</v>
      </c>
      <c r="C39" s="263" t="s">
        <v>755</v>
      </c>
      <c r="D39" s="259">
        <v>0</v>
      </c>
      <c r="E39" s="264">
        <v>63.63</v>
      </c>
      <c r="F39" s="264">
        <v>63.629999999999995</v>
      </c>
      <c r="G39" s="266">
        <v>10368</v>
      </c>
      <c r="H39" s="265">
        <f>G39/1500*100</f>
        <v>691.2</v>
      </c>
      <c r="I39" s="261">
        <v>8012</v>
      </c>
      <c r="J39" s="265">
        <f t="shared" si="3"/>
        <v>77.276234567901241</v>
      </c>
      <c r="K39" s="261"/>
      <c r="L39" s="246"/>
      <c r="M39" s="246"/>
    </row>
    <row r="40" spans="1:13" s="239" customFormat="1" ht="21.75" customHeight="1" x14ac:dyDescent="0.2">
      <c r="A40" s="241" t="s">
        <v>210</v>
      </c>
      <c r="B40" s="228"/>
      <c r="C40" s="244" t="s">
        <v>446</v>
      </c>
      <c r="D40" s="259"/>
      <c r="E40" s="264"/>
      <c r="F40" s="264"/>
      <c r="G40" s="266"/>
      <c r="H40" s="265"/>
      <c r="I40" s="265"/>
      <c r="J40" s="265"/>
      <c r="K40" s="261"/>
      <c r="L40" s="244"/>
      <c r="M40" s="258"/>
    </row>
    <row r="41" spans="1:13" s="239" customFormat="1" ht="49.5" customHeight="1" x14ac:dyDescent="0.2">
      <c r="A41" s="242">
        <v>1</v>
      </c>
      <c r="B41" s="228" t="s">
        <v>565</v>
      </c>
      <c r="C41" s="263" t="s">
        <v>756</v>
      </c>
      <c r="D41" s="259">
        <v>1</v>
      </c>
      <c r="E41" s="260">
        <v>168.92536000000001</v>
      </c>
      <c r="F41" s="264">
        <f t="shared" si="0"/>
        <v>168.92536000000001</v>
      </c>
      <c r="G41" s="261">
        <v>10882</v>
      </c>
      <c r="H41" s="265">
        <f>G41/1000*100</f>
        <v>1088.2</v>
      </c>
      <c r="I41" s="266">
        <v>10624</v>
      </c>
      <c r="J41" s="265">
        <f>I41/G41*100</f>
        <v>97.629112295533901</v>
      </c>
      <c r="K41" s="261" t="s">
        <v>364</v>
      </c>
      <c r="L41" s="244"/>
      <c r="M41" s="258"/>
    </row>
    <row r="42" spans="1:13" s="239" customFormat="1" ht="50.25" customHeight="1" x14ac:dyDescent="0.2">
      <c r="A42" s="242">
        <v>2</v>
      </c>
      <c r="B42" s="228" t="s">
        <v>566</v>
      </c>
      <c r="C42" s="263" t="s">
        <v>757</v>
      </c>
      <c r="D42" s="259">
        <v>2</v>
      </c>
      <c r="E42" s="264">
        <v>134.28871000000001</v>
      </c>
      <c r="F42" s="264">
        <f t="shared" si="0"/>
        <v>134.28871000000001</v>
      </c>
      <c r="G42" s="266">
        <v>10952</v>
      </c>
      <c r="H42" s="265">
        <f>G42/1500*100</f>
        <v>730.13333333333333</v>
      </c>
      <c r="I42" s="266">
        <v>8303</v>
      </c>
      <c r="J42" s="265">
        <f t="shared" ref="J42:J49" si="4">I42/G42*100</f>
        <v>75.812636961285605</v>
      </c>
      <c r="K42" s="261" t="s">
        <v>364</v>
      </c>
      <c r="L42" s="244"/>
      <c r="M42" s="258"/>
    </row>
    <row r="43" spans="1:13" s="239" customFormat="1" ht="60.75" customHeight="1" x14ac:dyDescent="0.2">
      <c r="A43" s="243">
        <v>3</v>
      </c>
      <c r="B43" s="228" t="s">
        <v>567</v>
      </c>
      <c r="C43" s="263" t="s">
        <v>758</v>
      </c>
      <c r="D43" s="259">
        <v>2</v>
      </c>
      <c r="E43" s="264">
        <v>102.59</v>
      </c>
      <c r="F43" s="264">
        <f t="shared" si="0"/>
        <v>102.59</v>
      </c>
      <c r="G43" s="266">
        <v>13803</v>
      </c>
      <c r="H43" s="265">
        <f>G43/2500*100</f>
        <v>552.12</v>
      </c>
      <c r="I43" s="266">
        <v>4703</v>
      </c>
      <c r="J43" s="265">
        <f t="shared" si="4"/>
        <v>34.072303122509602</v>
      </c>
      <c r="K43" s="261" t="s">
        <v>364</v>
      </c>
      <c r="L43" s="244"/>
      <c r="M43" s="258"/>
    </row>
    <row r="44" spans="1:13" s="239" customFormat="1" ht="60.75" customHeight="1" x14ac:dyDescent="0.2">
      <c r="A44" s="242">
        <v>4</v>
      </c>
      <c r="B44" s="228" t="s">
        <v>568</v>
      </c>
      <c r="C44" s="263" t="s">
        <v>759</v>
      </c>
      <c r="D44" s="259">
        <v>1</v>
      </c>
      <c r="E44" s="260">
        <v>95.322839999999999</v>
      </c>
      <c r="F44" s="264">
        <f t="shared" si="0"/>
        <v>95.322839999999999</v>
      </c>
      <c r="G44" s="261">
        <v>10976</v>
      </c>
      <c r="H44" s="265">
        <f>G44/1750*100</f>
        <v>627.20000000000005</v>
      </c>
      <c r="I44" s="266">
        <v>6628</v>
      </c>
      <c r="J44" s="265">
        <f t="shared" si="4"/>
        <v>60.386297376093289</v>
      </c>
      <c r="K44" s="261" t="s">
        <v>364</v>
      </c>
      <c r="L44" s="246"/>
      <c r="M44" s="246" t="s">
        <v>364</v>
      </c>
    </row>
    <row r="45" spans="1:13" s="239" customFormat="1" ht="57.75" customHeight="1" x14ac:dyDescent="0.2">
      <c r="A45" s="242">
        <v>5</v>
      </c>
      <c r="B45" s="228" t="s">
        <v>569</v>
      </c>
      <c r="C45" s="263" t="s">
        <v>760</v>
      </c>
      <c r="D45" s="259">
        <v>2</v>
      </c>
      <c r="E45" s="264">
        <v>104.24874</v>
      </c>
      <c r="F45" s="264">
        <f t="shared" si="0"/>
        <v>104.24874</v>
      </c>
      <c r="G45" s="266">
        <v>19020</v>
      </c>
      <c r="H45" s="265">
        <f>G45/2000*100</f>
        <v>951</v>
      </c>
      <c r="I45" s="266">
        <v>9662</v>
      </c>
      <c r="J45" s="265">
        <f t="shared" si="4"/>
        <v>50.799158780231338</v>
      </c>
      <c r="K45" s="261" t="s">
        <v>364</v>
      </c>
      <c r="L45" s="244"/>
      <c r="M45" s="258"/>
    </row>
    <row r="46" spans="1:13" s="239" customFormat="1" ht="51" customHeight="1" x14ac:dyDescent="0.2">
      <c r="A46" s="243">
        <v>6</v>
      </c>
      <c r="B46" s="228" t="s">
        <v>570</v>
      </c>
      <c r="C46" s="263" t="s">
        <v>761</v>
      </c>
      <c r="D46" s="259">
        <v>2</v>
      </c>
      <c r="E46" s="260">
        <v>87.972290000000001</v>
      </c>
      <c r="F46" s="264">
        <f t="shared" si="0"/>
        <v>87.972290000000001</v>
      </c>
      <c r="G46" s="261">
        <v>11022</v>
      </c>
      <c r="H46" s="265">
        <f>G46/1750*100</f>
        <v>629.82857142857142</v>
      </c>
      <c r="I46" s="266">
        <v>7342</v>
      </c>
      <c r="J46" s="265">
        <f t="shared" si="4"/>
        <v>66.612230085283969</v>
      </c>
      <c r="K46" s="261" t="s">
        <v>364</v>
      </c>
      <c r="L46" s="244"/>
      <c r="M46" s="258"/>
    </row>
    <row r="47" spans="1:13" s="239" customFormat="1" ht="51" customHeight="1" x14ac:dyDescent="0.2">
      <c r="A47" s="242">
        <v>7</v>
      </c>
      <c r="B47" s="228" t="s">
        <v>571</v>
      </c>
      <c r="C47" s="263" t="s">
        <v>762</v>
      </c>
      <c r="D47" s="259">
        <v>3</v>
      </c>
      <c r="E47" s="264">
        <v>117.91833</v>
      </c>
      <c r="F47" s="264">
        <f t="shared" si="0"/>
        <v>117.91833</v>
      </c>
      <c r="G47" s="266">
        <v>31560</v>
      </c>
      <c r="H47" s="265">
        <f>G47/2000*100</f>
        <v>1578</v>
      </c>
      <c r="I47" s="266">
        <v>17892</v>
      </c>
      <c r="J47" s="265">
        <f t="shared" si="4"/>
        <v>56.692015209125479</v>
      </c>
      <c r="K47" s="261" t="s">
        <v>364</v>
      </c>
      <c r="L47" s="244"/>
      <c r="M47" s="258"/>
    </row>
    <row r="48" spans="1:13" s="239" customFormat="1" ht="51" customHeight="1" x14ac:dyDescent="0.2">
      <c r="A48" s="242">
        <v>8</v>
      </c>
      <c r="B48" s="228" t="s">
        <v>572</v>
      </c>
      <c r="C48" s="263" t="s">
        <v>763</v>
      </c>
      <c r="D48" s="259">
        <v>2</v>
      </c>
      <c r="E48" s="264">
        <v>59.038209999999999</v>
      </c>
      <c r="F48" s="264">
        <f t="shared" si="0"/>
        <v>59.038209999999999</v>
      </c>
      <c r="G48" s="266">
        <v>21799</v>
      </c>
      <c r="H48" s="265">
        <f>G48/2500*100</f>
        <v>871.96</v>
      </c>
      <c r="I48" s="266">
        <v>8568</v>
      </c>
      <c r="J48" s="265">
        <f t="shared" si="4"/>
        <v>39.304555254828202</v>
      </c>
      <c r="K48" s="261" t="s">
        <v>364</v>
      </c>
      <c r="L48" s="244"/>
      <c r="M48" s="258"/>
    </row>
    <row r="49" spans="1:13" s="239" customFormat="1" ht="39" customHeight="1" x14ac:dyDescent="0.2">
      <c r="A49" s="242">
        <v>9</v>
      </c>
      <c r="B49" s="228" t="s">
        <v>538</v>
      </c>
      <c r="C49" s="263" t="s">
        <v>764</v>
      </c>
      <c r="D49" s="259">
        <v>0</v>
      </c>
      <c r="E49" s="264">
        <v>109.48</v>
      </c>
      <c r="F49" s="264">
        <f t="shared" si="0"/>
        <v>109.48</v>
      </c>
      <c r="G49" s="266">
        <v>6783</v>
      </c>
      <c r="H49" s="273">
        <f>G49/1250*100</f>
        <v>542.64</v>
      </c>
      <c r="I49" s="261">
        <v>5968</v>
      </c>
      <c r="J49" s="265">
        <f t="shared" si="4"/>
        <v>87.984667551231027</v>
      </c>
      <c r="K49" s="261"/>
      <c r="L49" s="244"/>
      <c r="M49" s="258"/>
    </row>
    <row r="50" spans="1:13" s="239" customFormat="1" ht="26.25" customHeight="1" x14ac:dyDescent="0.2">
      <c r="A50" s="240" t="s">
        <v>211</v>
      </c>
      <c r="B50" s="229"/>
      <c r="C50" s="245" t="s">
        <v>480</v>
      </c>
      <c r="D50" s="259"/>
      <c r="E50" s="246"/>
      <c r="F50" s="264"/>
      <c r="G50" s="266"/>
      <c r="H50" s="265"/>
      <c r="I50" s="265"/>
      <c r="J50" s="265"/>
      <c r="K50" s="261"/>
      <c r="L50" s="244"/>
      <c r="M50" s="258"/>
    </row>
    <row r="51" spans="1:13" s="239" customFormat="1" ht="51.75" customHeight="1" x14ac:dyDescent="0.2">
      <c r="A51" s="242">
        <v>1</v>
      </c>
      <c r="B51" s="228" t="s">
        <v>719</v>
      </c>
      <c r="C51" s="263" t="s">
        <v>765</v>
      </c>
      <c r="D51" s="259">
        <v>2</v>
      </c>
      <c r="E51" s="264">
        <v>98.567549999999997</v>
      </c>
      <c r="F51" s="264">
        <f t="shared" si="0"/>
        <v>98.567549999999997</v>
      </c>
      <c r="G51" s="266">
        <v>14911</v>
      </c>
      <c r="H51" s="265">
        <f>G51/1250*100</f>
        <v>1192.8800000000001</v>
      </c>
      <c r="I51" s="266">
        <v>13072</v>
      </c>
      <c r="J51" s="265">
        <f>I51/G51*100</f>
        <v>87.666823150694114</v>
      </c>
      <c r="K51" s="261" t="s">
        <v>364</v>
      </c>
      <c r="L51" s="244"/>
      <c r="M51" s="258"/>
    </row>
    <row r="52" spans="1:13" s="239" customFormat="1" ht="51.75" customHeight="1" x14ac:dyDescent="0.2">
      <c r="A52" s="242">
        <v>2</v>
      </c>
      <c r="B52" s="228" t="s">
        <v>573</v>
      </c>
      <c r="C52" s="263" t="s">
        <v>766</v>
      </c>
      <c r="D52" s="259">
        <v>2</v>
      </c>
      <c r="E52" s="264">
        <v>78.570790000000002</v>
      </c>
      <c r="F52" s="264">
        <f t="shared" si="0"/>
        <v>78.570790000000002</v>
      </c>
      <c r="G52" s="266">
        <v>13453</v>
      </c>
      <c r="H52" s="265">
        <f>G52/1250*100</f>
        <v>1076.24</v>
      </c>
      <c r="I52" s="266">
        <v>11033</v>
      </c>
      <c r="J52" s="265">
        <f t="shared" ref="J52:J60" si="5">I52/G52*100</f>
        <v>82.011447260834018</v>
      </c>
      <c r="K52" s="261" t="s">
        <v>364</v>
      </c>
      <c r="L52" s="244"/>
      <c r="M52" s="258"/>
    </row>
    <row r="53" spans="1:13" s="239" customFormat="1" ht="46.5" customHeight="1" x14ac:dyDescent="0.2">
      <c r="A53" s="242">
        <v>3</v>
      </c>
      <c r="B53" s="228" t="s">
        <v>574</v>
      </c>
      <c r="C53" s="263" t="s">
        <v>767</v>
      </c>
      <c r="D53" s="259">
        <v>3</v>
      </c>
      <c r="E53" s="260">
        <v>123.17314</v>
      </c>
      <c r="F53" s="264">
        <f t="shared" si="0"/>
        <v>123.17314000000002</v>
      </c>
      <c r="G53" s="261">
        <v>41954</v>
      </c>
      <c r="H53" s="265">
        <f>G53/2500*100</f>
        <v>1678.16</v>
      </c>
      <c r="I53" s="266">
        <v>15009</v>
      </c>
      <c r="J53" s="265">
        <f t="shared" si="5"/>
        <v>35.774896315011681</v>
      </c>
      <c r="K53" s="261" t="s">
        <v>364</v>
      </c>
      <c r="L53" s="244"/>
      <c r="M53" s="258"/>
    </row>
    <row r="54" spans="1:13" s="239" customFormat="1" ht="46.5" customHeight="1" x14ac:dyDescent="0.2">
      <c r="A54" s="242">
        <v>4</v>
      </c>
      <c r="B54" s="228" t="s">
        <v>575</v>
      </c>
      <c r="C54" s="263" t="s">
        <v>768</v>
      </c>
      <c r="D54" s="259">
        <v>2</v>
      </c>
      <c r="E54" s="264">
        <v>69.479849999999999</v>
      </c>
      <c r="F54" s="264">
        <f t="shared" si="0"/>
        <v>69.479849999999999</v>
      </c>
      <c r="G54" s="266">
        <v>24339</v>
      </c>
      <c r="H54" s="265">
        <f>G54/2500*100</f>
        <v>973.56</v>
      </c>
      <c r="I54" s="266">
        <v>8227</v>
      </c>
      <c r="J54" s="265">
        <f t="shared" si="5"/>
        <v>33.801717408274783</v>
      </c>
      <c r="K54" s="261" t="s">
        <v>364</v>
      </c>
      <c r="L54" s="244"/>
      <c r="M54" s="258"/>
    </row>
    <row r="55" spans="1:13" s="239" customFormat="1" ht="46.5" customHeight="1" x14ac:dyDescent="0.2">
      <c r="A55" s="242">
        <v>5</v>
      </c>
      <c r="B55" s="228" t="s">
        <v>576</v>
      </c>
      <c r="C55" s="263" t="s">
        <v>769</v>
      </c>
      <c r="D55" s="259">
        <v>2</v>
      </c>
      <c r="E55" s="264">
        <v>114.41754</v>
      </c>
      <c r="F55" s="264">
        <f t="shared" si="0"/>
        <v>114.41754</v>
      </c>
      <c r="G55" s="266">
        <v>18856</v>
      </c>
      <c r="H55" s="265">
        <f>G55/2000*100</f>
        <v>942.80000000000007</v>
      </c>
      <c r="I55" s="266">
        <v>9986</v>
      </c>
      <c r="J55" s="265">
        <f t="shared" si="5"/>
        <v>52.959270258803556</v>
      </c>
      <c r="K55" s="261" t="s">
        <v>364</v>
      </c>
      <c r="L55" s="244"/>
      <c r="M55" s="258"/>
    </row>
    <row r="56" spans="1:13" s="239" customFormat="1" ht="46.5" customHeight="1" x14ac:dyDescent="0.2">
      <c r="A56" s="242">
        <v>6</v>
      </c>
      <c r="B56" s="228" t="s">
        <v>577</v>
      </c>
      <c r="C56" s="263" t="s">
        <v>770</v>
      </c>
      <c r="D56" s="259">
        <v>2</v>
      </c>
      <c r="E56" s="264">
        <v>76.125410000000002</v>
      </c>
      <c r="F56" s="264">
        <f t="shared" si="0"/>
        <v>76.125410000000002</v>
      </c>
      <c r="G56" s="266">
        <v>28259</v>
      </c>
      <c r="H56" s="265">
        <f>G56/1750*100</f>
        <v>1614.8</v>
      </c>
      <c r="I56" s="266">
        <v>18923</v>
      </c>
      <c r="J56" s="265">
        <f t="shared" si="5"/>
        <v>66.962737534944623</v>
      </c>
      <c r="K56" s="261" t="s">
        <v>364</v>
      </c>
      <c r="L56" s="244"/>
      <c r="M56" s="258"/>
    </row>
    <row r="57" spans="1:13" s="239" customFormat="1" ht="39" customHeight="1" x14ac:dyDescent="0.2">
      <c r="A57" s="242">
        <v>7</v>
      </c>
      <c r="B57" s="228" t="s">
        <v>578</v>
      </c>
      <c r="C57" s="263" t="s">
        <v>771</v>
      </c>
      <c r="D57" s="259">
        <v>2</v>
      </c>
      <c r="E57" s="264">
        <v>85.651820000000015</v>
      </c>
      <c r="F57" s="264">
        <f t="shared" si="0"/>
        <v>85.651820000000015</v>
      </c>
      <c r="G57" s="266">
        <v>27300</v>
      </c>
      <c r="H57" s="265">
        <f>G57/2000*100</f>
        <v>1365</v>
      </c>
      <c r="I57" s="266">
        <v>14885</v>
      </c>
      <c r="J57" s="265">
        <f t="shared" si="5"/>
        <v>54.523809523809518</v>
      </c>
      <c r="K57" s="261" t="s">
        <v>364</v>
      </c>
      <c r="L57" s="244"/>
      <c r="M57" s="258"/>
    </row>
    <row r="58" spans="1:13" s="239" customFormat="1" ht="45.75" customHeight="1" x14ac:dyDescent="0.2">
      <c r="A58" s="242">
        <v>8</v>
      </c>
      <c r="B58" s="228" t="s">
        <v>579</v>
      </c>
      <c r="C58" s="263" t="s">
        <v>772</v>
      </c>
      <c r="D58" s="259">
        <v>2</v>
      </c>
      <c r="E58" s="264">
        <v>53.356760000000001</v>
      </c>
      <c r="F58" s="264">
        <f t="shared" si="0"/>
        <v>53.356760000000001</v>
      </c>
      <c r="G58" s="266">
        <v>17615</v>
      </c>
      <c r="H58" s="265">
        <f t="shared" ref="H58" si="6">G58/5000*100</f>
        <v>352.3</v>
      </c>
      <c r="I58" s="266">
        <v>3837</v>
      </c>
      <c r="J58" s="265">
        <f t="shared" si="5"/>
        <v>21.782571671870564</v>
      </c>
      <c r="K58" s="261" t="s">
        <v>364</v>
      </c>
      <c r="L58" s="244"/>
      <c r="M58" s="258"/>
    </row>
    <row r="59" spans="1:13" s="239" customFormat="1" ht="47.25" customHeight="1" x14ac:dyDescent="0.2">
      <c r="A59" s="242">
        <v>9</v>
      </c>
      <c r="B59" s="228" t="s">
        <v>580</v>
      </c>
      <c r="C59" s="263" t="s">
        <v>773</v>
      </c>
      <c r="D59" s="259">
        <v>2</v>
      </c>
      <c r="E59" s="264">
        <v>44.219050000000003</v>
      </c>
      <c r="F59" s="264">
        <f t="shared" si="0"/>
        <v>44.219050000000003</v>
      </c>
      <c r="G59" s="266">
        <v>19417</v>
      </c>
      <c r="H59" s="265">
        <f>G59/2500*100</f>
        <v>776.68</v>
      </c>
      <c r="I59" s="266">
        <v>7287</v>
      </c>
      <c r="J59" s="265">
        <f t="shared" si="5"/>
        <v>37.528969459751764</v>
      </c>
      <c r="K59" s="261" t="s">
        <v>364</v>
      </c>
      <c r="L59" s="244"/>
      <c r="M59" s="258"/>
    </row>
    <row r="60" spans="1:13" s="239" customFormat="1" ht="47.25" customHeight="1" x14ac:dyDescent="0.2">
      <c r="A60" s="242">
        <v>10</v>
      </c>
      <c r="B60" s="228" t="s">
        <v>581</v>
      </c>
      <c r="C60" s="263" t="s">
        <v>774</v>
      </c>
      <c r="D60" s="259">
        <v>2</v>
      </c>
      <c r="E60" s="264">
        <v>74.860680000000002</v>
      </c>
      <c r="F60" s="264">
        <f t="shared" si="0"/>
        <v>74.860680000000002</v>
      </c>
      <c r="G60" s="266">
        <v>18085</v>
      </c>
      <c r="H60" s="265">
        <f>G60/1750*100</f>
        <v>1033.4285714285716</v>
      </c>
      <c r="I60" s="266">
        <v>11623</v>
      </c>
      <c r="J60" s="265">
        <f t="shared" si="5"/>
        <v>64.268730992535254</v>
      </c>
      <c r="K60" s="261" t="s">
        <v>364</v>
      </c>
      <c r="L60" s="244"/>
      <c r="M60" s="258"/>
    </row>
    <row r="61" spans="1:13" s="239" customFormat="1" ht="29.25" customHeight="1" x14ac:dyDescent="0.2">
      <c r="A61" s="241" t="s">
        <v>212</v>
      </c>
      <c r="B61" s="227"/>
      <c r="C61" s="274" t="s">
        <v>513</v>
      </c>
      <c r="D61" s="259"/>
      <c r="E61" s="246"/>
      <c r="F61" s="260"/>
      <c r="G61" s="266"/>
      <c r="H61" s="261"/>
      <c r="I61" s="261"/>
      <c r="J61" s="261"/>
      <c r="K61" s="261"/>
      <c r="L61" s="244"/>
      <c r="M61" s="258"/>
    </row>
    <row r="62" spans="1:13" s="239" customFormat="1" ht="98.25" customHeight="1" x14ac:dyDescent="0.2">
      <c r="A62" s="242">
        <v>1</v>
      </c>
      <c r="B62" s="228" t="s">
        <v>582</v>
      </c>
      <c r="C62" s="263" t="s">
        <v>775</v>
      </c>
      <c r="D62" s="259">
        <v>2</v>
      </c>
      <c r="E62" s="260">
        <v>80.2</v>
      </c>
      <c r="F62" s="260">
        <f>E62/5.5*100</f>
        <v>1458.1818181818182</v>
      </c>
      <c r="G62" s="261">
        <v>31446</v>
      </c>
      <c r="H62" s="265">
        <f>G62/15000*100</f>
        <v>209.64000000000001</v>
      </c>
      <c r="I62" s="266">
        <v>14999</v>
      </c>
      <c r="J62" s="265">
        <f>I62/G62*100</f>
        <v>47.697640399414873</v>
      </c>
      <c r="K62" s="261" t="s">
        <v>364</v>
      </c>
      <c r="L62" s="244"/>
      <c r="M62" s="258"/>
    </row>
    <row r="63" spans="1:13" s="239" customFormat="1" ht="98.25" customHeight="1" x14ac:dyDescent="0.2">
      <c r="A63" s="242">
        <v>2</v>
      </c>
      <c r="B63" s="228" t="s">
        <v>583</v>
      </c>
      <c r="C63" s="263" t="s">
        <v>776</v>
      </c>
      <c r="D63" s="259">
        <v>5</v>
      </c>
      <c r="E63" s="265">
        <v>34.9</v>
      </c>
      <c r="F63" s="260">
        <f t="shared" ref="F63:F66" si="7">E63/5.5*100</f>
        <v>634.5454545454545</v>
      </c>
      <c r="G63" s="261">
        <v>72000</v>
      </c>
      <c r="H63" s="265">
        <f t="shared" ref="H63:H66" si="8">G63/15000*100</f>
        <v>480</v>
      </c>
      <c r="I63" s="266">
        <v>15123</v>
      </c>
      <c r="J63" s="265">
        <f t="shared" ref="J63:J66" si="9">I63/G63*100</f>
        <v>21.004166666666666</v>
      </c>
      <c r="K63" s="261" t="s">
        <v>364</v>
      </c>
      <c r="L63" s="244"/>
      <c r="M63" s="258"/>
    </row>
    <row r="64" spans="1:13" s="239" customFormat="1" ht="98.25" customHeight="1" x14ac:dyDescent="0.2">
      <c r="A64" s="242">
        <v>3</v>
      </c>
      <c r="B64" s="228" t="s">
        <v>584</v>
      </c>
      <c r="C64" s="263" t="s">
        <v>777</v>
      </c>
      <c r="D64" s="259">
        <v>1</v>
      </c>
      <c r="E64" s="265">
        <v>26.99</v>
      </c>
      <c r="F64" s="260">
        <f t="shared" si="7"/>
        <v>490.72727272727275</v>
      </c>
      <c r="G64" s="261">
        <v>15393</v>
      </c>
      <c r="H64" s="265">
        <f t="shared" si="8"/>
        <v>102.62</v>
      </c>
      <c r="I64" s="266">
        <v>2224</v>
      </c>
      <c r="J64" s="265">
        <f t="shared" si="9"/>
        <v>14.448125771454556</v>
      </c>
      <c r="K64" s="261" t="s">
        <v>364</v>
      </c>
      <c r="L64" s="244"/>
      <c r="M64" s="258"/>
    </row>
    <row r="65" spans="1:13" s="239" customFormat="1" ht="91.5" customHeight="1" x14ac:dyDescent="0.2">
      <c r="A65" s="242">
        <v>4</v>
      </c>
      <c r="B65" s="228" t="s">
        <v>585</v>
      </c>
      <c r="C65" s="263" t="s">
        <v>778</v>
      </c>
      <c r="D65" s="259">
        <v>4</v>
      </c>
      <c r="E65" s="260">
        <v>53.444420000000001</v>
      </c>
      <c r="F65" s="260">
        <f t="shared" si="7"/>
        <v>971.71672727272733</v>
      </c>
      <c r="G65" s="261">
        <v>42952</v>
      </c>
      <c r="H65" s="265">
        <f t="shared" si="8"/>
        <v>286.34666666666664</v>
      </c>
      <c r="I65" s="266">
        <v>9648</v>
      </c>
      <c r="J65" s="265">
        <f t="shared" si="9"/>
        <v>22.462283479232632</v>
      </c>
      <c r="K65" s="261" t="s">
        <v>364</v>
      </c>
      <c r="L65" s="244"/>
      <c r="M65" s="258"/>
    </row>
    <row r="66" spans="1:13" s="239" customFormat="1" ht="91.5" customHeight="1" x14ac:dyDescent="0.2">
      <c r="A66" s="242">
        <v>5</v>
      </c>
      <c r="B66" s="228" t="s">
        <v>586</v>
      </c>
      <c r="C66" s="263" t="s">
        <v>779</v>
      </c>
      <c r="D66" s="259">
        <v>1</v>
      </c>
      <c r="E66" s="260">
        <v>46.341709999999999</v>
      </c>
      <c r="F66" s="260">
        <f t="shared" si="7"/>
        <v>842.57654545454534</v>
      </c>
      <c r="G66" s="261">
        <v>18626</v>
      </c>
      <c r="H66" s="265">
        <f t="shared" si="8"/>
        <v>124.17333333333333</v>
      </c>
      <c r="I66" s="266">
        <v>5999</v>
      </c>
      <c r="J66" s="265">
        <f t="shared" si="9"/>
        <v>32.207666702458923</v>
      </c>
      <c r="K66" s="261" t="s">
        <v>364</v>
      </c>
      <c r="L66" s="244"/>
      <c r="M66" s="258"/>
    </row>
    <row r="67" spans="1:13" s="239" customFormat="1" ht="24.75" customHeight="1" x14ac:dyDescent="0.2">
      <c r="A67" s="242" t="s">
        <v>534</v>
      </c>
      <c r="B67" s="226"/>
      <c r="C67" s="230" t="s">
        <v>535</v>
      </c>
      <c r="D67" s="259"/>
      <c r="E67" s="260"/>
      <c r="F67" s="260"/>
      <c r="G67" s="261"/>
      <c r="H67" s="265"/>
      <c r="I67" s="266"/>
      <c r="J67" s="265"/>
      <c r="K67" s="261"/>
      <c r="L67" s="244"/>
      <c r="M67" s="258"/>
    </row>
    <row r="68" spans="1:13" s="239" customFormat="1" ht="21.75" customHeight="1" x14ac:dyDescent="0.2">
      <c r="A68" s="244" t="s">
        <v>0</v>
      </c>
      <c r="B68" s="226"/>
      <c r="C68" s="254" t="s">
        <v>281</v>
      </c>
      <c r="D68" s="253"/>
      <c r="E68" s="255"/>
      <c r="F68" s="255"/>
      <c r="G68" s="256"/>
      <c r="H68" s="257"/>
      <c r="I68" s="257"/>
      <c r="J68" s="257"/>
      <c r="K68" s="256"/>
      <c r="L68" s="253"/>
      <c r="M68" s="258"/>
    </row>
    <row r="69" spans="1:13" x14ac:dyDescent="0.2">
      <c r="A69" s="327">
        <v>1</v>
      </c>
      <c r="B69" s="343" t="s">
        <v>20</v>
      </c>
      <c r="C69" s="344" t="s">
        <v>780</v>
      </c>
      <c r="D69" s="347">
        <v>2</v>
      </c>
      <c r="E69" s="342">
        <v>95.198300000000017</v>
      </c>
      <c r="F69" s="342">
        <v>95.198300000000017</v>
      </c>
      <c r="G69" s="347">
        <v>15115</v>
      </c>
      <c r="H69" s="342">
        <f>G69/1000*100</f>
        <v>1511.5</v>
      </c>
      <c r="I69" s="321">
        <v>14663</v>
      </c>
      <c r="J69" s="324">
        <v>97.009593119417787</v>
      </c>
      <c r="K69" s="324" t="s">
        <v>364</v>
      </c>
      <c r="L69" s="327"/>
      <c r="M69" s="327"/>
    </row>
    <row r="70" spans="1:13" x14ac:dyDescent="0.2">
      <c r="A70" s="328"/>
      <c r="B70" s="343"/>
      <c r="C70" s="345"/>
      <c r="D70" s="347"/>
      <c r="E70" s="342"/>
      <c r="F70" s="342"/>
      <c r="G70" s="347"/>
      <c r="H70" s="342"/>
      <c r="I70" s="322"/>
      <c r="J70" s="325"/>
      <c r="K70" s="325"/>
      <c r="L70" s="328"/>
      <c r="M70" s="328"/>
    </row>
    <row r="71" spans="1:13" ht="27.75" customHeight="1" x14ac:dyDescent="0.2">
      <c r="A71" s="329"/>
      <c r="B71" s="343"/>
      <c r="C71" s="346"/>
      <c r="D71" s="347"/>
      <c r="E71" s="342"/>
      <c r="F71" s="342"/>
      <c r="G71" s="347"/>
      <c r="H71" s="342"/>
      <c r="I71" s="323"/>
      <c r="J71" s="326"/>
      <c r="K71" s="326"/>
      <c r="L71" s="329"/>
      <c r="M71" s="329"/>
    </row>
    <row r="72" spans="1:13" x14ac:dyDescent="0.2">
      <c r="A72" s="327">
        <v>2</v>
      </c>
      <c r="B72" s="343" t="s">
        <v>781</v>
      </c>
      <c r="C72" s="344" t="s">
        <v>782</v>
      </c>
      <c r="D72" s="347">
        <v>4</v>
      </c>
      <c r="E72" s="342">
        <v>122.4945</v>
      </c>
      <c r="F72" s="342">
        <v>122.4945</v>
      </c>
      <c r="G72" s="347">
        <v>26015</v>
      </c>
      <c r="H72" s="342">
        <f>G72/1000*100</f>
        <v>2601.5</v>
      </c>
      <c r="I72" s="321">
        <v>24321</v>
      </c>
      <c r="J72" s="324">
        <v>93.488372093023258</v>
      </c>
      <c r="K72" s="324" t="s">
        <v>364</v>
      </c>
      <c r="L72" s="327"/>
      <c r="M72" s="327"/>
    </row>
    <row r="73" spans="1:13" x14ac:dyDescent="0.2">
      <c r="A73" s="328"/>
      <c r="B73" s="343"/>
      <c r="C73" s="345"/>
      <c r="D73" s="347"/>
      <c r="E73" s="342"/>
      <c r="F73" s="342"/>
      <c r="G73" s="347"/>
      <c r="H73" s="342"/>
      <c r="I73" s="322"/>
      <c r="J73" s="325"/>
      <c r="K73" s="325"/>
      <c r="L73" s="328"/>
      <c r="M73" s="328"/>
    </row>
    <row r="74" spans="1:13" x14ac:dyDescent="0.2">
      <c r="A74" s="328"/>
      <c r="B74" s="343"/>
      <c r="C74" s="345"/>
      <c r="D74" s="347"/>
      <c r="E74" s="342"/>
      <c r="F74" s="342"/>
      <c r="G74" s="347"/>
      <c r="H74" s="342"/>
      <c r="I74" s="322"/>
      <c r="J74" s="325"/>
      <c r="K74" s="325"/>
      <c r="L74" s="328"/>
      <c r="M74" s="328"/>
    </row>
    <row r="75" spans="1:13" x14ac:dyDescent="0.2">
      <c r="A75" s="328"/>
      <c r="B75" s="343"/>
      <c r="C75" s="345"/>
      <c r="D75" s="347"/>
      <c r="E75" s="342"/>
      <c r="F75" s="342">
        <v>0</v>
      </c>
      <c r="G75" s="347"/>
      <c r="H75" s="342"/>
      <c r="I75" s="322"/>
      <c r="J75" s="325"/>
      <c r="K75" s="325"/>
      <c r="L75" s="328"/>
      <c r="M75" s="328"/>
    </row>
    <row r="76" spans="1:13" ht="27.75" customHeight="1" x14ac:dyDescent="0.2">
      <c r="A76" s="329"/>
      <c r="B76" s="343"/>
      <c r="C76" s="346"/>
      <c r="D76" s="347"/>
      <c r="E76" s="342"/>
      <c r="F76" s="342"/>
      <c r="G76" s="347"/>
      <c r="H76" s="342"/>
      <c r="I76" s="323"/>
      <c r="J76" s="326"/>
      <c r="K76" s="326"/>
      <c r="L76" s="329"/>
      <c r="M76" s="329"/>
    </row>
    <row r="77" spans="1:13" x14ac:dyDescent="0.2">
      <c r="A77" s="327">
        <v>3</v>
      </c>
      <c r="B77" s="343" t="s">
        <v>783</v>
      </c>
      <c r="C77" s="344" t="s">
        <v>784</v>
      </c>
      <c r="D77" s="347">
        <v>3</v>
      </c>
      <c r="E77" s="342">
        <v>83.4983</v>
      </c>
      <c r="F77" s="342">
        <v>83.4983</v>
      </c>
      <c r="G77" s="347">
        <v>16816</v>
      </c>
      <c r="H77" s="342">
        <f>G77/1000*100</f>
        <v>1681.6</v>
      </c>
      <c r="I77" s="321">
        <v>16209</v>
      </c>
      <c r="J77" s="324">
        <v>96.390342530922936</v>
      </c>
      <c r="K77" s="324" t="s">
        <v>364</v>
      </c>
      <c r="L77" s="327"/>
      <c r="M77" s="327"/>
    </row>
    <row r="78" spans="1:13" x14ac:dyDescent="0.2">
      <c r="A78" s="328"/>
      <c r="B78" s="343"/>
      <c r="C78" s="345"/>
      <c r="D78" s="347"/>
      <c r="E78" s="342"/>
      <c r="F78" s="342"/>
      <c r="G78" s="347"/>
      <c r="H78" s="342"/>
      <c r="I78" s="322"/>
      <c r="J78" s="325"/>
      <c r="K78" s="325"/>
      <c r="L78" s="328"/>
      <c r="M78" s="328"/>
    </row>
    <row r="79" spans="1:13" x14ac:dyDescent="0.2">
      <c r="A79" s="328"/>
      <c r="B79" s="343"/>
      <c r="C79" s="345"/>
      <c r="D79" s="347"/>
      <c r="E79" s="342"/>
      <c r="F79" s="342"/>
      <c r="G79" s="347"/>
      <c r="H79" s="342"/>
      <c r="I79" s="322"/>
      <c r="J79" s="325"/>
      <c r="K79" s="325"/>
      <c r="L79" s="328"/>
      <c r="M79" s="328"/>
    </row>
    <row r="80" spans="1:13" x14ac:dyDescent="0.2">
      <c r="A80" s="329"/>
      <c r="B80" s="343"/>
      <c r="C80" s="346"/>
      <c r="D80" s="347"/>
      <c r="E80" s="342"/>
      <c r="F80" s="342"/>
      <c r="G80" s="347"/>
      <c r="H80" s="342"/>
      <c r="I80" s="323"/>
      <c r="J80" s="326"/>
      <c r="K80" s="326"/>
      <c r="L80" s="329"/>
      <c r="M80" s="329"/>
    </row>
    <row r="81" spans="1:13" x14ac:dyDescent="0.2">
      <c r="A81" s="327">
        <v>4</v>
      </c>
      <c r="B81" s="343" t="s">
        <v>785</v>
      </c>
      <c r="C81" s="344" t="s">
        <v>786</v>
      </c>
      <c r="D81" s="347">
        <v>3</v>
      </c>
      <c r="E81" s="342">
        <v>77.714500000000001</v>
      </c>
      <c r="F81" s="342">
        <v>77.714500000000001</v>
      </c>
      <c r="G81" s="347">
        <v>15593</v>
      </c>
      <c r="H81" s="342">
        <f>G81/1000*100</f>
        <v>1559.3</v>
      </c>
      <c r="I81" s="321">
        <v>15005</v>
      </c>
      <c r="J81" s="324">
        <v>96.229077150003206</v>
      </c>
      <c r="K81" s="324" t="s">
        <v>364</v>
      </c>
      <c r="L81" s="327"/>
      <c r="M81" s="327"/>
    </row>
    <row r="82" spans="1:13" x14ac:dyDescent="0.2">
      <c r="A82" s="328"/>
      <c r="B82" s="343"/>
      <c r="C82" s="345"/>
      <c r="D82" s="347"/>
      <c r="E82" s="342"/>
      <c r="F82" s="342"/>
      <c r="G82" s="347"/>
      <c r="H82" s="342"/>
      <c r="I82" s="322"/>
      <c r="J82" s="325"/>
      <c r="K82" s="325"/>
      <c r="L82" s="328"/>
      <c r="M82" s="328"/>
    </row>
    <row r="83" spans="1:13" x14ac:dyDescent="0.2">
      <c r="A83" s="328"/>
      <c r="B83" s="343"/>
      <c r="C83" s="345"/>
      <c r="D83" s="347"/>
      <c r="E83" s="342"/>
      <c r="F83" s="342"/>
      <c r="G83" s="347"/>
      <c r="H83" s="342"/>
      <c r="I83" s="322"/>
      <c r="J83" s="325"/>
      <c r="K83" s="325"/>
      <c r="L83" s="328"/>
      <c r="M83" s="328"/>
    </row>
    <row r="84" spans="1:13" ht="30.75" customHeight="1" x14ac:dyDescent="0.2">
      <c r="A84" s="329"/>
      <c r="B84" s="343"/>
      <c r="C84" s="346"/>
      <c r="D84" s="347"/>
      <c r="E84" s="342"/>
      <c r="F84" s="342"/>
      <c r="G84" s="347"/>
      <c r="H84" s="342"/>
      <c r="I84" s="323"/>
      <c r="J84" s="326"/>
      <c r="K84" s="326"/>
      <c r="L84" s="329"/>
      <c r="M84" s="329"/>
    </row>
    <row r="85" spans="1:13" x14ac:dyDescent="0.2">
      <c r="A85" s="327">
        <v>5</v>
      </c>
      <c r="B85" s="348" t="s">
        <v>787</v>
      </c>
      <c r="C85" s="349" t="s">
        <v>788</v>
      </c>
      <c r="D85" s="347">
        <v>2</v>
      </c>
      <c r="E85" s="342">
        <v>69.456599999999995</v>
      </c>
      <c r="F85" s="342">
        <v>69.456599999999995</v>
      </c>
      <c r="G85" s="347">
        <v>16476</v>
      </c>
      <c r="H85" s="342">
        <f>G85/1000*100</f>
        <v>1647.6</v>
      </c>
      <c r="I85" s="321">
        <v>15576</v>
      </c>
      <c r="J85" s="324">
        <v>94.537509104151496</v>
      </c>
      <c r="K85" s="324" t="s">
        <v>364</v>
      </c>
      <c r="L85" s="327"/>
      <c r="M85" s="327"/>
    </row>
    <row r="86" spans="1:13" x14ac:dyDescent="0.2">
      <c r="A86" s="328"/>
      <c r="B86" s="348"/>
      <c r="C86" s="350"/>
      <c r="D86" s="347"/>
      <c r="E86" s="342"/>
      <c r="F86" s="342"/>
      <c r="G86" s="347"/>
      <c r="H86" s="342"/>
      <c r="I86" s="322"/>
      <c r="J86" s="325"/>
      <c r="K86" s="325"/>
      <c r="L86" s="328"/>
      <c r="M86" s="328"/>
    </row>
    <row r="87" spans="1:13" ht="27" customHeight="1" x14ac:dyDescent="0.2">
      <c r="A87" s="329"/>
      <c r="B87" s="348"/>
      <c r="C87" s="351"/>
      <c r="D87" s="347"/>
      <c r="E87" s="342"/>
      <c r="F87" s="342"/>
      <c r="G87" s="347"/>
      <c r="H87" s="342"/>
      <c r="I87" s="323"/>
      <c r="J87" s="326"/>
      <c r="K87" s="326"/>
      <c r="L87" s="329"/>
      <c r="M87" s="329"/>
    </row>
    <row r="88" spans="1:13" ht="33" customHeight="1" x14ac:dyDescent="0.2">
      <c r="A88" s="245" t="s">
        <v>1</v>
      </c>
      <c r="B88" s="355" t="s">
        <v>38</v>
      </c>
      <c r="C88" s="356"/>
      <c r="D88" s="262"/>
      <c r="E88" s="275"/>
      <c r="F88" s="275"/>
      <c r="G88" s="262"/>
      <c r="H88" s="275"/>
      <c r="I88" s="290"/>
      <c r="J88" s="276"/>
      <c r="K88" s="276"/>
      <c r="L88" s="246"/>
      <c r="M88" s="246"/>
    </row>
    <row r="89" spans="1:13" x14ac:dyDescent="0.2">
      <c r="A89" s="327">
        <v>1</v>
      </c>
      <c r="B89" s="343" t="s">
        <v>40</v>
      </c>
      <c r="C89" s="344" t="s">
        <v>789</v>
      </c>
      <c r="D89" s="347">
        <v>2</v>
      </c>
      <c r="E89" s="342">
        <v>76.149200000000008</v>
      </c>
      <c r="F89" s="342">
        <v>76.149200000000008</v>
      </c>
      <c r="G89" s="347">
        <v>12568</v>
      </c>
      <c r="H89" s="342">
        <f>G89/10</f>
        <v>1256.8</v>
      </c>
      <c r="I89" s="352">
        <v>12165</v>
      </c>
      <c r="J89" s="324">
        <v>96.793443666454479</v>
      </c>
      <c r="K89" s="324" t="s">
        <v>364</v>
      </c>
      <c r="L89" s="327"/>
      <c r="M89" s="327"/>
    </row>
    <row r="90" spans="1:13" x14ac:dyDescent="0.2">
      <c r="A90" s="328"/>
      <c r="B90" s="343"/>
      <c r="C90" s="345"/>
      <c r="D90" s="347"/>
      <c r="E90" s="342"/>
      <c r="F90" s="342"/>
      <c r="G90" s="347"/>
      <c r="H90" s="342"/>
      <c r="I90" s="353"/>
      <c r="J90" s="325"/>
      <c r="K90" s="325"/>
      <c r="L90" s="328"/>
      <c r="M90" s="328"/>
    </row>
    <row r="91" spans="1:13" ht="34.5" customHeight="1" x14ac:dyDescent="0.2">
      <c r="A91" s="329"/>
      <c r="B91" s="343"/>
      <c r="C91" s="346"/>
      <c r="D91" s="347"/>
      <c r="E91" s="342"/>
      <c r="F91" s="342"/>
      <c r="G91" s="347"/>
      <c r="H91" s="342"/>
      <c r="I91" s="354"/>
      <c r="J91" s="326"/>
      <c r="K91" s="326"/>
      <c r="L91" s="329"/>
      <c r="M91" s="329"/>
    </row>
    <row r="92" spans="1:13" x14ac:dyDescent="0.2">
      <c r="A92" s="327">
        <v>2</v>
      </c>
      <c r="B92" s="343" t="s">
        <v>790</v>
      </c>
      <c r="C92" s="344" t="s">
        <v>791</v>
      </c>
      <c r="D92" s="347">
        <v>2</v>
      </c>
      <c r="E92" s="357">
        <v>110.62270000000001</v>
      </c>
      <c r="F92" s="357">
        <v>110.62270000000001</v>
      </c>
      <c r="G92" s="347">
        <v>19975</v>
      </c>
      <c r="H92" s="342">
        <f>G92/10</f>
        <v>1997.5</v>
      </c>
      <c r="I92" s="352">
        <v>19306</v>
      </c>
      <c r="J92" s="324">
        <v>96.650813516896122</v>
      </c>
      <c r="K92" s="324" t="s">
        <v>364</v>
      </c>
      <c r="L92" s="327"/>
      <c r="M92" s="327"/>
    </row>
    <row r="93" spans="1:13" x14ac:dyDescent="0.2">
      <c r="A93" s="328"/>
      <c r="B93" s="343"/>
      <c r="C93" s="345"/>
      <c r="D93" s="347"/>
      <c r="E93" s="357"/>
      <c r="F93" s="357"/>
      <c r="G93" s="347"/>
      <c r="H93" s="342"/>
      <c r="I93" s="353"/>
      <c r="J93" s="325"/>
      <c r="K93" s="325"/>
      <c r="L93" s="328"/>
      <c r="M93" s="328"/>
    </row>
    <row r="94" spans="1:13" ht="30.75" customHeight="1" x14ac:dyDescent="0.2">
      <c r="A94" s="329"/>
      <c r="B94" s="343"/>
      <c r="C94" s="346"/>
      <c r="D94" s="347"/>
      <c r="E94" s="357"/>
      <c r="F94" s="357"/>
      <c r="G94" s="347"/>
      <c r="H94" s="342"/>
      <c r="I94" s="354"/>
      <c r="J94" s="326"/>
      <c r="K94" s="326"/>
      <c r="L94" s="329"/>
      <c r="M94" s="329"/>
    </row>
    <row r="95" spans="1:13" x14ac:dyDescent="0.2">
      <c r="A95" s="327">
        <v>3</v>
      </c>
      <c r="B95" s="343" t="s">
        <v>237</v>
      </c>
      <c r="C95" s="344" t="s">
        <v>792</v>
      </c>
      <c r="D95" s="347">
        <v>3</v>
      </c>
      <c r="E95" s="357">
        <v>92.213300000000004</v>
      </c>
      <c r="F95" s="357">
        <v>92.213300000000004</v>
      </c>
      <c r="G95" s="347">
        <v>19675</v>
      </c>
      <c r="H95" s="342">
        <f>G95/1250*100</f>
        <v>1574</v>
      </c>
      <c r="I95" s="352">
        <v>17486</v>
      </c>
      <c r="J95" s="324">
        <v>88.874205844980935</v>
      </c>
      <c r="K95" s="324" t="s">
        <v>364</v>
      </c>
      <c r="L95" s="327"/>
      <c r="M95" s="327"/>
    </row>
    <row r="96" spans="1:13" x14ac:dyDescent="0.2">
      <c r="A96" s="328"/>
      <c r="B96" s="343"/>
      <c r="C96" s="345"/>
      <c r="D96" s="347"/>
      <c r="E96" s="357"/>
      <c r="F96" s="357"/>
      <c r="G96" s="347"/>
      <c r="H96" s="342"/>
      <c r="I96" s="353"/>
      <c r="J96" s="325"/>
      <c r="K96" s="325"/>
      <c r="L96" s="328"/>
      <c r="M96" s="328"/>
    </row>
    <row r="97" spans="1:13" x14ac:dyDescent="0.2">
      <c r="A97" s="328"/>
      <c r="B97" s="343"/>
      <c r="C97" s="345"/>
      <c r="D97" s="347"/>
      <c r="E97" s="357"/>
      <c r="F97" s="357"/>
      <c r="G97" s="347"/>
      <c r="H97" s="342"/>
      <c r="I97" s="353"/>
      <c r="J97" s="325"/>
      <c r="K97" s="325"/>
      <c r="L97" s="328"/>
      <c r="M97" s="328"/>
    </row>
    <row r="98" spans="1:13" ht="21" customHeight="1" x14ac:dyDescent="0.2">
      <c r="A98" s="329"/>
      <c r="B98" s="343"/>
      <c r="C98" s="346"/>
      <c r="D98" s="347"/>
      <c r="E98" s="357"/>
      <c r="F98" s="357"/>
      <c r="G98" s="347"/>
      <c r="H98" s="342"/>
      <c r="I98" s="354"/>
      <c r="J98" s="326"/>
      <c r="K98" s="326"/>
      <c r="L98" s="329"/>
      <c r="M98" s="329"/>
    </row>
    <row r="99" spans="1:13" x14ac:dyDescent="0.2">
      <c r="A99" s="327">
        <v>4</v>
      </c>
      <c r="B99" s="343" t="s">
        <v>793</v>
      </c>
      <c r="C99" s="344" t="s">
        <v>794</v>
      </c>
      <c r="D99" s="347">
        <v>2</v>
      </c>
      <c r="E99" s="357">
        <v>107.4644</v>
      </c>
      <c r="F99" s="357">
        <v>107.4644</v>
      </c>
      <c r="G99" s="347">
        <v>22755</v>
      </c>
      <c r="H99" s="342">
        <f>G99/10</f>
        <v>2275.5</v>
      </c>
      <c r="I99" s="352">
        <v>21934</v>
      </c>
      <c r="J99" s="324">
        <v>96.392001757855411</v>
      </c>
      <c r="K99" s="324" t="s">
        <v>364</v>
      </c>
      <c r="L99" s="327"/>
      <c r="M99" s="327"/>
    </row>
    <row r="100" spans="1:13" x14ac:dyDescent="0.2">
      <c r="A100" s="328"/>
      <c r="B100" s="343"/>
      <c r="C100" s="345"/>
      <c r="D100" s="347"/>
      <c r="E100" s="357"/>
      <c r="F100" s="357"/>
      <c r="G100" s="347"/>
      <c r="H100" s="342"/>
      <c r="I100" s="353"/>
      <c r="J100" s="325"/>
      <c r="K100" s="325"/>
      <c r="L100" s="328"/>
      <c r="M100" s="328"/>
    </row>
    <row r="101" spans="1:13" ht="26.25" customHeight="1" x14ac:dyDescent="0.2">
      <c r="A101" s="329"/>
      <c r="B101" s="343"/>
      <c r="C101" s="346"/>
      <c r="D101" s="347"/>
      <c r="E101" s="357"/>
      <c r="F101" s="357"/>
      <c r="G101" s="347"/>
      <c r="H101" s="342"/>
      <c r="I101" s="354"/>
      <c r="J101" s="326"/>
      <c r="K101" s="326"/>
      <c r="L101" s="329"/>
      <c r="M101" s="329"/>
    </row>
    <row r="102" spans="1:13" ht="12.75" customHeight="1" x14ac:dyDescent="0.2">
      <c r="A102" s="327">
        <v>5</v>
      </c>
      <c r="B102" s="365" t="s">
        <v>51</v>
      </c>
      <c r="C102" s="344" t="s">
        <v>795</v>
      </c>
      <c r="D102" s="363">
        <v>1</v>
      </c>
      <c r="E102" s="361">
        <v>81.732299999999995</v>
      </c>
      <c r="F102" s="361">
        <v>81.732299999999995</v>
      </c>
      <c r="G102" s="386">
        <v>12255</v>
      </c>
      <c r="H102" s="324">
        <f>G102/10</f>
        <v>1225.5</v>
      </c>
      <c r="I102" s="352">
        <v>11699</v>
      </c>
      <c r="J102" s="324">
        <v>95.463076295389641</v>
      </c>
      <c r="K102" s="324" t="s">
        <v>364</v>
      </c>
      <c r="L102" s="327"/>
      <c r="M102" s="358" t="s">
        <v>364</v>
      </c>
    </row>
    <row r="103" spans="1:13" ht="31.5" customHeight="1" x14ac:dyDescent="0.2">
      <c r="A103" s="329"/>
      <c r="B103" s="366"/>
      <c r="C103" s="346"/>
      <c r="D103" s="364"/>
      <c r="E103" s="362"/>
      <c r="F103" s="362"/>
      <c r="G103" s="387"/>
      <c r="H103" s="326"/>
      <c r="I103" s="354"/>
      <c r="J103" s="326"/>
      <c r="K103" s="326"/>
      <c r="L103" s="329"/>
      <c r="M103" s="359"/>
    </row>
    <row r="104" spans="1:13" x14ac:dyDescent="0.2">
      <c r="A104" s="327">
        <v>6</v>
      </c>
      <c r="B104" s="343" t="s">
        <v>52</v>
      </c>
      <c r="C104" s="344" t="s">
        <v>796</v>
      </c>
      <c r="D104" s="347">
        <v>1</v>
      </c>
      <c r="E104" s="357">
        <v>90.5959</v>
      </c>
      <c r="F104" s="357">
        <v>90.5959</v>
      </c>
      <c r="G104" s="360">
        <v>7765</v>
      </c>
      <c r="H104" s="342">
        <f>G104/10</f>
        <v>776.5</v>
      </c>
      <c r="I104" s="352">
        <v>7682</v>
      </c>
      <c r="J104" s="324">
        <v>98.931101094655503</v>
      </c>
      <c r="K104" s="324" t="s">
        <v>364</v>
      </c>
      <c r="L104" s="327"/>
      <c r="M104" s="358" t="s">
        <v>364</v>
      </c>
    </row>
    <row r="105" spans="1:13" ht="36.75" customHeight="1" x14ac:dyDescent="0.2">
      <c r="A105" s="329"/>
      <c r="B105" s="343"/>
      <c r="C105" s="346"/>
      <c r="D105" s="347"/>
      <c r="E105" s="357"/>
      <c r="F105" s="357"/>
      <c r="G105" s="360"/>
      <c r="H105" s="342"/>
      <c r="I105" s="354"/>
      <c r="J105" s="326"/>
      <c r="K105" s="326"/>
      <c r="L105" s="329"/>
      <c r="M105" s="359"/>
    </row>
    <row r="106" spans="1:13" ht="21" customHeight="1" x14ac:dyDescent="0.2">
      <c r="A106" s="245" t="s">
        <v>208</v>
      </c>
      <c r="B106" s="338" t="s">
        <v>797</v>
      </c>
      <c r="C106" s="340"/>
      <c r="D106" s="262"/>
      <c r="E106" s="277"/>
      <c r="F106" s="277"/>
      <c r="G106" s="278"/>
      <c r="H106" s="275"/>
      <c r="I106" s="291"/>
      <c r="J106" s="276"/>
      <c r="K106" s="276"/>
      <c r="L106" s="246"/>
      <c r="M106" s="246"/>
    </row>
    <row r="107" spans="1:13" x14ac:dyDescent="0.2">
      <c r="A107" s="327">
        <v>1</v>
      </c>
      <c r="B107" s="343" t="s">
        <v>54</v>
      </c>
      <c r="C107" s="344" t="s">
        <v>798</v>
      </c>
      <c r="D107" s="347">
        <v>2</v>
      </c>
      <c r="E107" s="367">
        <v>67.707160000000002</v>
      </c>
      <c r="F107" s="357">
        <v>67.707160000000002</v>
      </c>
      <c r="G107" s="347">
        <v>16397</v>
      </c>
      <c r="H107" s="342">
        <f>G107/10</f>
        <v>1639.7</v>
      </c>
      <c r="I107" s="368">
        <v>15667</v>
      </c>
      <c r="J107" s="324">
        <v>95.547966091358177</v>
      </c>
      <c r="K107" s="324" t="s">
        <v>364</v>
      </c>
      <c r="L107" s="327"/>
      <c r="M107" s="327"/>
    </row>
    <row r="108" spans="1:13" x14ac:dyDescent="0.2">
      <c r="A108" s="328"/>
      <c r="B108" s="343"/>
      <c r="C108" s="345"/>
      <c r="D108" s="347"/>
      <c r="E108" s="367"/>
      <c r="F108" s="357"/>
      <c r="G108" s="347"/>
      <c r="H108" s="342"/>
      <c r="I108" s="369"/>
      <c r="J108" s="325"/>
      <c r="K108" s="325"/>
      <c r="L108" s="328"/>
      <c r="M108" s="328"/>
    </row>
    <row r="109" spans="1:13" ht="25.5" customHeight="1" x14ac:dyDescent="0.2">
      <c r="A109" s="329"/>
      <c r="B109" s="343"/>
      <c r="C109" s="346"/>
      <c r="D109" s="347"/>
      <c r="E109" s="367"/>
      <c r="F109" s="357"/>
      <c r="G109" s="347"/>
      <c r="H109" s="342"/>
      <c r="I109" s="370"/>
      <c r="J109" s="326"/>
      <c r="K109" s="326"/>
      <c r="L109" s="329"/>
      <c r="M109" s="329"/>
    </row>
    <row r="110" spans="1:13" x14ac:dyDescent="0.2">
      <c r="A110" s="327">
        <v>2</v>
      </c>
      <c r="B110" s="348" t="s">
        <v>58</v>
      </c>
      <c r="C110" s="344" t="s">
        <v>799</v>
      </c>
      <c r="D110" s="347">
        <v>2</v>
      </c>
      <c r="E110" s="367">
        <v>95.171670000000006</v>
      </c>
      <c r="F110" s="357">
        <v>95.171670000000006</v>
      </c>
      <c r="G110" s="347">
        <v>12747</v>
      </c>
      <c r="H110" s="342">
        <f>G110/10</f>
        <v>1274.7</v>
      </c>
      <c r="I110" s="368">
        <v>12336</v>
      </c>
      <c r="J110" s="324">
        <v>96.775711932219352</v>
      </c>
      <c r="K110" s="324" t="s">
        <v>364</v>
      </c>
      <c r="L110" s="327"/>
      <c r="M110" s="327"/>
    </row>
    <row r="111" spans="1:13" x14ac:dyDescent="0.2">
      <c r="A111" s="328"/>
      <c r="B111" s="348"/>
      <c r="C111" s="345"/>
      <c r="D111" s="347"/>
      <c r="E111" s="367"/>
      <c r="F111" s="357"/>
      <c r="G111" s="347"/>
      <c r="H111" s="342"/>
      <c r="I111" s="369"/>
      <c r="J111" s="325"/>
      <c r="K111" s="325"/>
      <c r="L111" s="328"/>
      <c r="M111" s="328"/>
    </row>
    <row r="112" spans="1:13" ht="19.5" customHeight="1" x14ac:dyDescent="0.2">
      <c r="A112" s="329"/>
      <c r="B112" s="348"/>
      <c r="C112" s="346"/>
      <c r="D112" s="347"/>
      <c r="E112" s="367"/>
      <c r="F112" s="357"/>
      <c r="G112" s="347"/>
      <c r="H112" s="342"/>
      <c r="I112" s="370"/>
      <c r="J112" s="326"/>
      <c r="K112" s="326"/>
      <c r="L112" s="329"/>
      <c r="M112" s="329"/>
    </row>
    <row r="113" spans="1:13" x14ac:dyDescent="0.2">
      <c r="A113" s="327">
        <v>3</v>
      </c>
      <c r="B113" s="343" t="s">
        <v>238</v>
      </c>
      <c r="C113" s="344" t="s">
        <v>800</v>
      </c>
      <c r="D113" s="347">
        <v>4</v>
      </c>
      <c r="E113" s="342">
        <v>154.70094</v>
      </c>
      <c r="F113" s="357">
        <v>154.70094</v>
      </c>
      <c r="G113" s="347">
        <v>26556</v>
      </c>
      <c r="H113" s="342">
        <f>G113/10</f>
        <v>2655.6</v>
      </c>
      <c r="I113" s="321">
        <v>24151</v>
      </c>
      <c r="J113" s="324">
        <v>90.943666214791378</v>
      </c>
      <c r="K113" s="324" t="s">
        <v>364</v>
      </c>
      <c r="L113" s="327"/>
      <c r="M113" s="327"/>
    </row>
    <row r="114" spans="1:13" x14ac:dyDescent="0.2">
      <c r="A114" s="328"/>
      <c r="B114" s="343"/>
      <c r="C114" s="345"/>
      <c r="D114" s="347"/>
      <c r="E114" s="342"/>
      <c r="F114" s="357"/>
      <c r="G114" s="347"/>
      <c r="H114" s="342"/>
      <c r="I114" s="322"/>
      <c r="J114" s="325"/>
      <c r="K114" s="325"/>
      <c r="L114" s="328"/>
      <c r="M114" s="328"/>
    </row>
    <row r="115" spans="1:13" x14ac:dyDescent="0.2">
      <c r="A115" s="328"/>
      <c r="B115" s="343"/>
      <c r="C115" s="345"/>
      <c r="D115" s="347"/>
      <c r="E115" s="342"/>
      <c r="F115" s="357"/>
      <c r="G115" s="347"/>
      <c r="H115" s="342"/>
      <c r="I115" s="322"/>
      <c r="J115" s="325"/>
      <c r="K115" s="325"/>
      <c r="L115" s="328"/>
      <c r="M115" s="328"/>
    </row>
    <row r="116" spans="1:13" x14ac:dyDescent="0.2">
      <c r="A116" s="328"/>
      <c r="B116" s="343"/>
      <c r="C116" s="345"/>
      <c r="D116" s="347"/>
      <c r="E116" s="342"/>
      <c r="F116" s="357"/>
      <c r="G116" s="347"/>
      <c r="H116" s="342"/>
      <c r="I116" s="322"/>
      <c r="J116" s="325"/>
      <c r="K116" s="325"/>
      <c r="L116" s="328"/>
      <c r="M116" s="328"/>
    </row>
    <row r="117" spans="1:13" ht="29.25" customHeight="1" x14ac:dyDescent="0.2">
      <c r="A117" s="329"/>
      <c r="B117" s="343"/>
      <c r="C117" s="346"/>
      <c r="D117" s="347"/>
      <c r="E117" s="342"/>
      <c r="F117" s="357"/>
      <c r="G117" s="347"/>
      <c r="H117" s="342"/>
      <c r="I117" s="323"/>
      <c r="J117" s="326"/>
      <c r="K117" s="326"/>
      <c r="L117" s="329"/>
      <c r="M117" s="329"/>
    </row>
    <row r="118" spans="1:13" x14ac:dyDescent="0.2">
      <c r="A118" s="327">
        <v>4</v>
      </c>
      <c r="B118" s="343" t="s">
        <v>65</v>
      </c>
      <c r="C118" s="344" t="s">
        <v>801</v>
      </c>
      <c r="D118" s="347">
        <v>2</v>
      </c>
      <c r="E118" s="357">
        <v>163.31249</v>
      </c>
      <c r="F118" s="357">
        <v>163.31249</v>
      </c>
      <c r="G118" s="347">
        <v>19005</v>
      </c>
      <c r="H118" s="342">
        <f>G118/10</f>
        <v>1900.5</v>
      </c>
      <c r="I118" s="368">
        <v>18193</v>
      </c>
      <c r="J118" s="324">
        <v>95.727440147329645</v>
      </c>
      <c r="K118" s="324" t="s">
        <v>364</v>
      </c>
      <c r="L118" s="327"/>
      <c r="M118" s="327"/>
    </row>
    <row r="119" spans="1:13" x14ac:dyDescent="0.2">
      <c r="A119" s="328"/>
      <c r="B119" s="343"/>
      <c r="C119" s="345"/>
      <c r="D119" s="347"/>
      <c r="E119" s="357"/>
      <c r="F119" s="357"/>
      <c r="G119" s="347"/>
      <c r="H119" s="342"/>
      <c r="I119" s="369"/>
      <c r="J119" s="325"/>
      <c r="K119" s="325"/>
      <c r="L119" s="328"/>
      <c r="M119" s="328"/>
    </row>
    <row r="120" spans="1:13" ht="26.25" customHeight="1" x14ac:dyDescent="0.2">
      <c r="A120" s="329"/>
      <c r="B120" s="343"/>
      <c r="C120" s="346"/>
      <c r="D120" s="347"/>
      <c r="E120" s="357"/>
      <c r="F120" s="357"/>
      <c r="G120" s="347"/>
      <c r="H120" s="342"/>
      <c r="I120" s="370"/>
      <c r="J120" s="326"/>
      <c r="K120" s="326"/>
      <c r="L120" s="329"/>
      <c r="M120" s="329"/>
    </row>
    <row r="121" spans="1:13" ht="42" customHeight="1" x14ac:dyDescent="0.2">
      <c r="A121" s="246">
        <v>5</v>
      </c>
      <c r="B121" s="228" t="s">
        <v>67</v>
      </c>
      <c r="C121" s="279" t="s">
        <v>802</v>
      </c>
      <c r="D121" s="280">
        <v>0</v>
      </c>
      <c r="E121" s="281">
        <v>84.260900000000007</v>
      </c>
      <c r="F121" s="260">
        <v>84.260900000000007</v>
      </c>
      <c r="G121" s="280">
        <v>9989</v>
      </c>
      <c r="H121" s="265">
        <f>G121/10</f>
        <v>998.9</v>
      </c>
      <c r="I121" s="292">
        <v>9694</v>
      </c>
      <c r="J121" s="265">
        <v>97.04675142656923</v>
      </c>
      <c r="K121" s="265" t="s">
        <v>364</v>
      </c>
      <c r="L121" s="246"/>
      <c r="M121" s="246" t="s">
        <v>364</v>
      </c>
    </row>
    <row r="122" spans="1:13" x14ac:dyDescent="0.2">
      <c r="A122" s="327">
        <v>6</v>
      </c>
      <c r="B122" s="343" t="s">
        <v>68</v>
      </c>
      <c r="C122" s="344" t="s">
        <v>803</v>
      </c>
      <c r="D122" s="347">
        <v>1</v>
      </c>
      <c r="E122" s="357">
        <v>126.93862</v>
      </c>
      <c r="F122" s="357">
        <v>126.93862</v>
      </c>
      <c r="G122" s="360">
        <v>15829</v>
      </c>
      <c r="H122" s="342">
        <f>G122/10</f>
        <v>1582.9</v>
      </c>
      <c r="I122" s="368">
        <v>15232</v>
      </c>
      <c r="J122" s="324">
        <v>96.228441468191306</v>
      </c>
      <c r="K122" s="324" t="s">
        <v>364</v>
      </c>
      <c r="L122" s="327"/>
      <c r="M122" s="327"/>
    </row>
    <row r="123" spans="1:13" ht="33.75" customHeight="1" x14ac:dyDescent="0.2">
      <c r="A123" s="329"/>
      <c r="B123" s="343"/>
      <c r="C123" s="346"/>
      <c r="D123" s="347"/>
      <c r="E123" s="357"/>
      <c r="F123" s="357"/>
      <c r="G123" s="360"/>
      <c r="H123" s="342"/>
      <c r="I123" s="370"/>
      <c r="J123" s="326"/>
      <c r="K123" s="326"/>
      <c r="L123" s="329"/>
      <c r="M123" s="329"/>
    </row>
    <row r="124" spans="1:13" x14ac:dyDescent="0.2">
      <c r="A124" s="327">
        <v>7</v>
      </c>
      <c r="B124" s="343" t="s">
        <v>308</v>
      </c>
      <c r="C124" s="344" t="s">
        <v>804</v>
      </c>
      <c r="D124" s="347">
        <v>1</v>
      </c>
      <c r="E124" s="371">
        <v>103.25067999999999</v>
      </c>
      <c r="F124" s="357">
        <v>103.25067999999999</v>
      </c>
      <c r="G124" s="360">
        <v>14376</v>
      </c>
      <c r="H124" s="342">
        <f>G124/10</f>
        <v>1437.6</v>
      </c>
      <c r="I124" s="368">
        <v>13691</v>
      </c>
      <c r="J124" s="324">
        <v>95.23511407902059</v>
      </c>
      <c r="K124" s="324" t="s">
        <v>364</v>
      </c>
      <c r="L124" s="327"/>
      <c r="M124" s="327"/>
    </row>
    <row r="125" spans="1:13" ht="41.25" customHeight="1" x14ac:dyDescent="0.2">
      <c r="A125" s="329"/>
      <c r="B125" s="343"/>
      <c r="C125" s="346"/>
      <c r="D125" s="347"/>
      <c r="E125" s="371"/>
      <c r="F125" s="357"/>
      <c r="G125" s="360"/>
      <c r="H125" s="342"/>
      <c r="I125" s="370"/>
      <c r="J125" s="326"/>
      <c r="K125" s="326"/>
      <c r="L125" s="329"/>
      <c r="M125" s="329"/>
    </row>
    <row r="126" spans="1:13" ht="27" customHeight="1" x14ac:dyDescent="0.2">
      <c r="A126" s="245" t="s">
        <v>209</v>
      </c>
      <c r="B126" s="338" t="s">
        <v>805</v>
      </c>
      <c r="C126" s="340"/>
      <c r="D126" s="262"/>
      <c r="E126" s="282"/>
      <c r="F126" s="277"/>
      <c r="G126" s="278"/>
      <c r="H126" s="275"/>
      <c r="I126" s="293"/>
      <c r="J126" s="276"/>
      <c r="K126" s="276"/>
      <c r="L126" s="246"/>
      <c r="M126" s="246"/>
    </row>
    <row r="127" spans="1:13" x14ac:dyDescent="0.2">
      <c r="A127" s="327">
        <v>1</v>
      </c>
      <c r="B127" s="343" t="s">
        <v>73</v>
      </c>
      <c r="C127" s="344" t="s">
        <v>806</v>
      </c>
      <c r="D127" s="372">
        <v>2</v>
      </c>
      <c r="E127" s="371">
        <v>124.1377</v>
      </c>
      <c r="F127" s="357">
        <v>124.1377</v>
      </c>
      <c r="G127" s="347">
        <v>10971</v>
      </c>
      <c r="H127" s="342">
        <f>G127/10</f>
        <v>1097.0999999999999</v>
      </c>
      <c r="I127" s="321">
        <v>10581</v>
      </c>
      <c r="J127" s="324">
        <v>96.445173639595296</v>
      </c>
      <c r="K127" s="324" t="s">
        <v>364</v>
      </c>
      <c r="L127" s="327"/>
      <c r="M127" s="327"/>
    </row>
    <row r="128" spans="1:13" x14ac:dyDescent="0.2">
      <c r="A128" s="328"/>
      <c r="B128" s="343"/>
      <c r="C128" s="345"/>
      <c r="D128" s="372"/>
      <c r="E128" s="371"/>
      <c r="F128" s="357"/>
      <c r="G128" s="347"/>
      <c r="H128" s="342"/>
      <c r="I128" s="322"/>
      <c r="J128" s="325"/>
      <c r="K128" s="325"/>
      <c r="L128" s="328"/>
      <c r="M128" s="328"/>
    </row>
    <row r="129" spans="1:13" ht="30" customHeight="1" x14ac:dyDescent="0.2">
      <c r="A129" s="329"/>
      <c r="B129" s="343"/>
      <c r="C129" s="346"/>
      <c r="D129" s="372"/>
      <c r="E129" s="371"/>
      <c r="F129" s="357"/>
      <c r="G129" s="347"/>
      <c r="H129" s="342"/>
      <c r="I129" s="323"/>
      <c r="J129" s="326"/>
      <c r="K129" s="326"/>
      <c r="L129" s="329"/>
      <c r="M129" s="329"/>
    </row>
    <row r="130" spans="1:13" x14ac:dyDescent="0.2">
      <c r="A130" s="327">
        <v>2</v>
      </c>
      <c r="B130" s="343" t="s">
        <v>75</v>
      </c>
      <c r="C130" s="344" t="s">
        <v>807</v>
      </c>
      <c r="D130" s="372">
        <v>1</v>
      </c>
      <c r="E130" s="371">
        <v>85.127499999999998</v>
      </c>
      <c r="F130" s="357">
        <v>85.127499999999998</v>
      </c>
      <c r="G130" s="360">
        <v>9824</v>
      </c>
      <c r="H130" s="342">
        <f>G130/10</f>
        <v>982.4</v>
      </c>
      <c r="I130" s="321">
        <v>9439</v>
      </c>
      <c r="J130" s="324">
        <v>96.08102605863192</v>
      </c>
      <c r="K130" s="324" t="s">
        <v>364</v>
      </c>
      <c r="L130" s="327"/>
      <c r="M130" s="358" t="s">
        <v>364</v>
      </c>
    </row>
    <row r="131" spans="1:13" ht="36.75" customHeight="1" x14ac:dyDescent="0.2">
      <c r="A131" s="329"/>
      <c r="B131" s="343"/>
      <c r="C131" s="346"/>
      <c r="D131" s="372"/>
      <c r="E131" s="371"/>
      <c r="F131" s="357"/>
      <c r="G131" s="360"/>
      <c r="H131" s="342"/>
      <c r="I131" s="323"/>
      <c r="J131" s="326"/>
      <c r="K131" s="326"/>
      <c r="L131" s="329"/>
      <c r="M131" s="359"/>
    </row>
    <row r="132" spans="1:13" x14ac:dyDescent="0.2">
      <c r="A132" s="327">
        <v>3</v>
      </c>
      <c r="B132" s="343" t="s">
        <v>78</v>
      </c>
      <c r="C132" s="344" t="s">
        <v>808</v>
      </c>
      <c r="D132" s="372">
        <v>1</v>
      </c>
      <c r="E132" s="357">
        <v>80.124700000000004</v>
      </c>
      <c r="F132" s="357">
        <v>80.124700000000004</v>
      </c>
      <c r="G132" s="360">
        <v>9900</v>
      </c>
      <c r="H132" s="342">
        <f>G132/10</f>
        <v>990</v>
      </c>
      <c r="I132" s="321">
        <v>9522</v>
      </c>
      <c r="J132" s="324">
        <v>96.181818181818187</v>
      </c>
      <c r="K132" s="324" t="s">
        <v>364</v>
      </c>
      <c r="L132" s="327"/>
      <c r="M132" s="358" t="s">
        <v>364</v>
      </c>
    </row>
    <row r="133" spans="1:13" ht="48.75" customHeight="1" x14ac:dyDescent="0.2">
      <c r="A133" s="329"/>
      <c r="B133" s="343"/>
      <c r="C133" s="346"/>
      <c r="D133" s="372"/>
      <c r="E133" s="357"/>
      <c r="F133" s="357"/>
      <c r="G133" s="360"/>
      <c r="H133" s="342"/>
      <c r="I133" s="323"/>
      <c r="J133" s="326"/>
      <c r="K133" s="326"/>
      <c r="L133" s="329"/>
      <c r="M133" s="359"/>
    </row>
    <row r="134" spans="1:13" x14ac:dyDescent="0.2">
      <c r="A134" s="327">
        <v>4</v>
      </c>
      <c r="B134" s="343" t="s">
        <v>81</v>
      </c>
      <c r="C134" s="344" t="s">
        <v>809</v>
      </c>
      <c r="D134" s="372">
        <v>2</v>
      </c>
      <c r="E134" s="357">
        <v>102.86800000000001</v>
      </c>
      <c r="F134" s="357">
        <v>102.86800000000001</v>
      </c>
      <c r="G134" s="347">
        <v>18436</v>
      </c>
      <c r="H134" s="342">
        <f>G134/1250*100</f>
        <v>1474.8799999999999</v>
      </c>
      <c r="I134" s="321">
        <v>15909</v>
      </c>
      <c r="J134" s="324">
        <v>86.293122152310687</v>
      </c>
      <c r="K134" s="324" t="s">
        <v>364</v>
      </c>
      <c r="L134" s="327"/>
      <c r="M134" s="327"/>
    </row>
    <row r="135" spans="1:13" x14ac:dyDescent="0.2">
      <c r="A135" s="328"/>
      <c r="B135" s="343"/>
      <c r="C135" s="345"/>
      <c r="D135" s="372"/>
      <c r="E135" s="357"/>
      <c r="F135" s="357"/>
      <c r="G135" s="347"/>
      <c r="H135" s="342"/>
      <c r="I135" s="322"/>
      <c r="J135" s="325"/>
      <c r="K135" s="325"/>
      <c r="L135" s="328"/>
      <c r="M135" s="328"/>
    </row>
    <row r="136" spans="1:13" ht="36.75" customHeight="1" x14ac:dyDescent="0.2">
      <c r="A136" s="329"/>
      <c r="B136" s="343"/>
      <c r="C136" s="346"/>
      <c r="D136" s="372"/>
      <c r="E136" s="357"/>
      <c r="F136" s="357"/>
      <c r="G136" s="347"/>
      <c r="H136" s="342"/>
      <c r="I136" s="323"/>
      <c r="J136" s="326"/>
      <c r="K136" s="326"/>
      <c r="L136" s="329"/>
      <c r="M136" s="329"/>
    </row>
    <row r="137" spans="1:13" x14ac:dyDescent="0.2">
      <c r="A137" s="327">
        <v>5</v>
      </c>
      <c r="B137" s="343" t="s">
        <v>810</v>
      </c>
      <c r="C137" s="344" t="s">
        <v>811</v>
      </c>
      <c r="D137" s="373">
        <v>2</v>
      </c>
      <c r="E137" s="357">
        <v>149.9796</v>
      </c>
      <c r="F137" s="357">
        <v>149.9796</v>
      </c>
      <c r="G137" s="347">
        <v>11221</v>
      </c>
      <c r="H137" s="342">
        <f>G137/10</f>
        <v>1122.0999999999999</v>
      </c>
      <c r="I137" s="321">
        <v>10927</v>
      </c>
      <c r="J137" s="324">
        <v>97.379912663755462</v>
      </c>
      <c r="K137" s="324" t="s">
        <v>364</v>
      </c>
      <c r="L137" s="327"/>
      <c r="M137" s="327"/>
    </row>
    <row r="138" spans="1:13" x14ac:dyDescent="0.2">
      <c r="A138" s="328"/>
      <c r="B138" s="343"/>
      <c r="C138" s="345"/>
      <c r="D138" s="373"/>
      <c r="E138" s="357"/>
      <c r="F138" s="357"/>
      <c r="G138" s="347"/>
      <c r="H138" s="342"/>
      <c r="I138" s="322"/>
      <c r="J138" s="325"/>
      <c r="K138" s="325"/>
      <c r="L138" s="328"/>
      <c r="M138" s="328"/>
    </row>
    <row r="139" spans="1:13" ht="28.5" customHeight="1" x14ac:dyDescent="0.2">
      <c r="A139" s="329"/>
      <c r="B139" s="343"/>
      <c r="C139" s="346"/>
      <c r="D139" s="373"/>
      <c r="E139" s="357"/>
      <c r="F139" s="357"/>
      <c r="G139" s="347"/>
      <c r="H139" s="342"/>
      <c r="I139" s="323"/>
      <c r="J139" s="326"/>
      <c r="K139" s="326"/>
      <c r="L139" s="329"/>
      <c r="M139" s="329"/>
    </row>
    <row r="140" spans="1:13" ht="30" customHeight="1" x14ac:dyDescent="0.2">
      <c r="A140" s="245" t="s">
        <v>210</v>
      </c>
      <c r="B140" s="338" t="s">
        <v>812</v>
      </c>
      <c r="C140" s="340"/>
      <c r="D140" s="283"/>
      <c r="E140" s="277"/>
      <c r="F140" s="277"/>
      <c r="G140" s="262"/>
      <c r="H140" s="275"/>
      <c r="I140" s="290"/>
      <c r="J140" s="276"/>
      <c r="K140" s="276"/>
      <c r="L140" s="246"/>
      <c r="M140" s="246"/>
    </row>
    <row r="141" spans="1:13" x14ac:dyDescent="0.2">
      <c r="A141" s="327">
        <v>1</v>
      </c>
      <c r="B141" s="343" t="s">
        <v>813</v>
      </c>
      <c r="C141" s="344" t="s">
        <v>814</v>
      </c>
      <c r="D141" s="373">
        <v>1</v>
      </c>
      <c r="E141" s="367">
        <v>116.9028</v>
      </c>
      <c r="F141" s="357">
        <v>116.9028</v>
      </c>
      <c r="G141" s="360">
        <v>9741</v>
      </c>
      <c r="H141" s="342">
        <f>G141/10</f>
        <v>974.1</v>
      </c>
      <c r="I141" s="321">
        <v>9076</v>
      </c>
      <c r="J141" s="324">
        <v>93.173185504568323</v>
      </c>
      <c r="K141" s="324" t="s">
        <v>364</v>
      </c>
      <c r="L141" s="327"/>
      <c r="M141" s="327"/>
    </row>
    <row r="142" spans="1:13" ht="50.25" customHeight="1" x14ac:dyDescent="0.2">
      <c r="A142" s="329"/>
      <c r="B142" s="343"/>
      <c r="C142" s="346"/>
      <c r="D142" s="373"/>
      <c r="E142" s="367"/>
      <c r="F142" s="357"/>
      <c r="G142" s="360"/>
      <c r="H142" s="342"/>
      <c r="I142" s="323"/>
      <c r="J142" s="326"/>
      <c r="K142" s="326"/>
      <c r="L142" s="329"/>
      <c r="M142" s="329"/>
    </row>
    <row r="143" spans="1:13" x14ac:dyDescent="0.2">
      <c r="A143" s="327">
        <v>2</v>
      </c>
      <c r="B143" s="343" t="s">
        <v>815</v>
      </c>
      <c r="C143" s="344" t="s">
        <v>816</v>
      </c>
      <c r="D143" s="360">
        <v>2</v>
      </c>
      <c r="E143" s="367">
        <v>135.4162</v>
      </c>
      <c r="F143" s="357">
        <v>135.4162</v>
      </c>
      <c r="G143" s="347">
        <v>11645</v>
      </c>
      <c r="H143" s="342">
        <f>G143/10</f>
        <v>1164.5</v>
      </c>
      <c r="I143" s="321">
        <v>11204</v>
      </c>
      <c r="J143" s="324">
        <v>96.21296693860026</v>
      </c>
      <c r="K143" s="324" t="s">
        <v>364</v>
      </c>
      <c r="L143" s="327"/>
      <c r="M143" s="327"/>
    </row>
    <row r="144" spans="1:13" x14ac:dyDescent="0.2">
      <c r="A144" s="328"/>
      <c r="B144" s="343"/>
      <c r="C144" s="345"/>
      <c r="D144" s="360"/>
      <c r="E144" s="367"/>
      <c r="F144" s="357"/>
      <c r="G144" s="347"/>
      <c r="H144" s="342"/>
      <c r="I144" s="322"/>
      <c r="J144" s="325"/>
      <c r="K144" s="325"/>
      <c r="L144" s="328"/>
      <c r="M144" s="328"/>
    </row>
    <row r="145" spans="1:13" ht="41.25" customHeight="1" x14ac:dyDescent="0.2">
      <c r="A145" s="329"/>
      <c r="B145" s="343"/>
      <c r="C145" s="346"/>
      <c r="D145" s="360"/>
      <c r="E145" s="367"/>
      <c r="F145" s="357"/>
      <c r="G145" s="347"/>
      <c r="H145" s="342"/>
      <c r="I145" s="323"/>
      <c r="J145" s="326"/>
      <c r="K145" s="326"/>
      <c r="L145" s="329"/>
      <c r="M145" s="329"/>
    </row>
    <row r="146" spans="1:13" x14ac:dyDescent="0.2">
      <c r="A146" s="327">
        <v>3</v>
      </c>
      <c r="B146" s="343" t="s">
        <v>239</v>
      </c>
      <c r="C146" s="344" t="s">
        <v>817</v>
      </c>
      <c r="D146" s="360">
        <v>2</v>
      </c>
      <c r="E146" s="367">
        <v>154.29900000000001</v>
      </c>
      <c r="F146" s="357">
        <v>154.29900000000001</v>
      </c>
      <c r="G146" s="347">
        <v>13043</v>
      </c>
      <c r="H146" s="342">
        <f>G146/1500*100</f>
        <v>869.53333333333342</v>
      </c>
      <c r="I146" s="321">
        <v>10418</v>
      </c>
      <c r="J146" s="324">
        <v>79.874262056275398</v>
      </c>
      <c r="K146" s="324" t="s">
        <v>364</v>
      </c>
      <c r="L146" s="327"/>
      <c r="M146" s="327"/>
    </row>
    <row r="147" spans="1:13" x14ac:dyDescent="0.2">
      <c r="A147" s="328"/>
      <c r="B147" s="343"/>
      <c r="C147" s="345"/>
      <c r="D147" s="360"/>
      <c r="E147" s="367"/>
      <c r="F147" s="357"/>
      <c r="G147" s="347"/>
      <c r="H147" s="342"/>
      <c r="I147" s="322"/>
      <c r="J147" s="325"/>
      <c r="K147" s="325"/>
      <c r="L147" s="328"/>
      <c r="M147" s="328"/>
    </row>
    <row r="148" spans="1:13" ht="42" customHeight="1" x14ac:dyDescent="0.2">
      <c r="A148" s="329"/>
      <c r="B148" s="343"/>
      <c r="C148" s="346"/>
      <c r="D148" s="360"/>
      <c r="E148" s="367"/>
      <c r="F148" s="357"/>
      <c r="G148" s="347"/>
      <c r="H148" s="342"/>
      <c r="I148" s="323"/>
      <c r="J148" s="326"/>
      <c r="K148" s="326"/>
      <c r="L148" s="329"/>
      <c r="M148" s="329"/>
    </row>
    <row r="149" spans="1:13" ht="51.75" customHeight="1" x14ac:dyDescent="0.2">
      <c r="A149" s="246">
        <v>4</v>
      </c>
      <c r="B149" s="228" t="s">
        <v>818</v>
      </c>
      <c r="C149" s="279" t="s">
        <v>819</v>
      </c>
      <c r="D149" s="280">
        <v>0</v>
      </c>
      <c r="E149" s="281">
        <v>73.210999999999999</v>
      </c>
      <c r="F149" s="260">
        <v>73.210999999999999</v>
      </c>
      <c r="G149" s="280">
        <v>6220</v>
      </c>
      <c r="H149" s="265">
        <f>G149/10</f>
        <v>622</v>
      </c>
      <c r="I149" s="294">
        <v>6057</v>
      </c>
      <c r="J149" s="265">
        <v>97.379421221864945</v>
      </c>
      <c r="K149" s="265" t="s">
        <v>364</v>
      </c>
      <c r="L149" s="246"/>
      <c r="M149" s="246" t="s">
        <v>364</v>
      </c>
    </row>
    <row r="150" spans="1:13" ht="49.5" customHeight="1" x14ac:dyDescent="0.2">
      <c r="A150" s="246">
        <v>5</v>
      </c>
      <c r="B150" s="228" t="s">
        <v>820</v>
      </c>
      <c r="C150" s="279" t="s">
        <v>821</v>
      </c>
      <c r="D150" s="280">
        <v>0</v>
      </c>
      <c r="E150" s="281">
        <v>146.96270000000001</v>
      </c>
      <c r="F150" s="260">
        <v>146.96270000000001</v>
      </c>
      <c r="G150" s="280">
        <v>7737</v>
      </c>
      <c r="H150" s="265">
        <f>G150/10</f>
        <v>773.7</v>
      </c>
      <c r="I150" s="294">
        <v>7151</v>
      </c>
      <c r="J150" s="265">
        <v>92.426004911464389</v>
      </c>
      <c r="K150" s="265" t="s">
        <v>364</v>
      </c>
      <c r="L150" s="246"/>
      <c r="M150" s="246"/>
    </row>
    <row r="151" spans="1:13" x14ac:dyDescent="0.2">
      <c r="A151" s="327">
        <v>6</v>
      </c>
      <c r="B151" s="343" t="s">
        <v>95</v>
      </c>
      <c r="C151" s="344" t="s">
        <v>822</v>
      </c>
      <c r="D151" s="360">
        <v>1</v>
      </c>
      <c r="E151" s="367">
        <v>159.3433</v>
      </c>
      <c r="F151" s="357">
        <v>159.3433</v>
      </c>
      <c r="G151" s="347">
        <v>7878</v>
      </c>
      <c r="H151" s="342">
        <f>G151/10</f>
        <v>787.8</v>
      </c>
      <c r="I151" s="321">
        <v>7122</v>
      </c>
      <c r="J151" s="324">
        <v>90.403655750190396</v>
      </c>
      <c r="K151" s="324" t="s">
        <v>364</v>
      </c>
      <c r="L151" s="327"/>
      <c r="M151" s="327"/>
    </row>
    <row r="152" spans="1:13" x14ac:dyDescent="0.2">
      <c r="A152" s="328"/>
      <c r="B152" s="343"/>
      <c r="C152" s="345"/>
      <c r="D152" s="360"/>
      <c r="E152" s="367"/>
      <c r="F152" s="357"/>
      <c r="G152" s="347"/>
      <c r="H152" s="342"/>
      <c r="I152" s="322"/>
      <c r="J152" s="325"/>
      <c r="K152" s="325"/>
      <c r="L152" s="328"/>
      <c r="M152" s="328"/>
    </row>
    <row r="153" spans="1:13" ht="36.75" customHeight="1" x14ac:dyDescent="0.2">
      <c r="A153" s="329"/>
      <c r="B153" s="343"/>
      <c r="C153" s="346"/>
      <c r="D153" s="360"/>
      <c r="E153" s="367"/>
      <c r="F153" s="357"/>
      <c r="G153" s="347"/>
      <c r="H153" s="342"/>
      <c r="I153" s="323"/>
      <c r="J153" s="326"/>
      <c r="K153" s="326"/>
      <c r="L153" s="329"/>
      <c r="M153" s="329"/>
    </row>
    <row r="154" spans="1:13" ht="31.5" customHeight="1" x14ac:dyDescent="0.2">
      <c r="A154" s="245" t="s">
        <v>211</v>
      </c>
      <c r="B154" s="338" t="s">
        <v>823</v>
      </c>
      <c r="C154" s="340"/>
      <c r="D154" s="278"/>
      <c r="E154" s="284"/>
      <c r="F154" s="277"/>
      <c r="G154" s="262"/>
      <c r="H154" s="275"/>
      <c r="I154" s="295"/>
      <c r="J154" s="285"/>
      <c r="K154" s="285"/>
      <c r="L154" s="246"/>
      <c r="M154" s="246"/>
    </row>
    <row r="155" spans="1:13" x14ac:dyDescent="0.2">
      <c r="A155" s="327">
        <v>1</v>
      </c>
      <c r="B155" s="343" t="s">
        <v>98</v>
      </c>
      <c r="C155" s="344" t="s">
        <v>824</v>
      </c>
      <c r="D155" s="360">
        <v>1</v>
      </c>
      <c r="E155" s="342">
        <v>98.073499999999996</v>
      </c>
      <c r="F155" s="357">
        <v>98.073499999999996</v>
      </c>
      <c r="G155" s="347">
        <v>7858</v>
      </c>
      <c r="H155" s="342">
        <f>G155/1250*100</f>
        <v>628.6400000000001</v>
      </c>
      <c r="I155" s="363">
        <v>6577</v>
      </c>
      <c r="J155" s="324">
        <v>83.698142020870449</v>
      </c>
      <c r="K155" s="324" t="s">
        <v>364</v>
      </c>
      <c r="L155" s="327"/>
      <c r="M155" s="358" t="s">
        <v>364</v>
      </c>
    </row>
    <row r="156" spans="1:13" ht="78" customHeight="1" x14ac:dyDescent="0.2">
      <c r="A156" s="329"/>
      <c r="B156" s="343"/>
      <c r="C156" s="346"/>
      <c r="D156" s="360"/>
      <c r="E156" s="342"/>
      <c r="F156" s="357"/>
      <c r="G156" s="347"/>
      <c r="H156" s="342"/>
      <c r="I156" s="364"/>
      <c r="J156" s="326"/>
      <c r="K156" s="326"/>
      <c r="L156" s="329"/>
      <c r="M156" s="359"/>
    </row>
    <row r="157" spans="1:13" x14ac:dyDescent="0.2">
      <c r="A157" s="327">
        <v>2</v>
      </c>
      <c r="B157" s="343" t="s">
        <v>241</v>
      </c>
      <c r="C157" s="344" t="s">
        <v>825</v>
      </c>
      <c r="D157" s="360">
        <v>2</v>
      </c>
      <c r="E157" s="357">
        <v>82.688100000000006</v>
      </c>
      <c r="F157" s="357">
        <v>1503.42</v>
      </c>
      <c r="G157" s="347">
        <v>21652</v>
      </c>
      <c r="H157" s="342">
        <f>G157/15000*100</f>
        <v>144.34666666666666</v>
      </c>
      <c r="I157" s="363">
        <v>8840</v>
      </c>
      <c r="J157" s="324">
        <v>40.827637169776459</v>
      </c>
      <c r="K157" s="324" t="s">
        <v>364</v>
      </c>
      <c r="L157" s="327"/>
      <c r="M157" s="327"/>
    </row>
    <row r="158" spans="1:13" x14ac:dyDescent="0.2">
      <c r="A158" s="328"/>
      <c r="B158" s="343"/>
      <c r="C158" s="345"/>
      <c r="D158" s="360"/>
      <c r="E158" s="357"/>
      <c r="F158" s="357"/>
      <c r="G158" s="347"/>
      <c r="H158" s="342"/>
      <c r="I158" s="375"/>
      <c r="J158" s="325"/>
      <c r="K158" s="325"/>
      <c r="L158" s="328"/>
      <c r="M158" s="328"/>
    </row>
    <row r="159" spans="1:13" x14ac:dyDescent="0.2">
      <c r="A159" s="328"/>
      <c r="B159" s="343"/>
      <c r="C159" s="345"/>
      <c r="D159" s="360"/>
      <c r="E159" s="357"/>
      <c r="F159" s="357"/>
      <c r="G159" s="347"/>
      <c r="H159" s="342"/>
      <c r="I159" s="375"/>
      <c r="J159" s="325"/>
      <c r="K159" s="325"/>
      <c r="L159" s="328"/>
      <c r="M159" s="328"/>
    </row>
    <row r="160" spans="1:13" ht="40.5" customHeight="1" x14ac:dyDescent="0.2">
      <c r="A160" s="329"/>
      <c r="B160" s="343"/>
      <c r="C160" s="346"/>
      <c r="D160" s="360"/>
      <c r="E160" s="357"/>
      <c r="F160" s="357"/>
      <c r="G160" s="347"/>
      <c r="H160" s="342"/>
      <c r="I160" s="364"/>
      <c r="J160" s="326"/>
      <c r="K160" s="326"/>
      <c r="L160" s="329"/>
      <c r="M160" s="329"/>
    </row>
    <row r="161" spans="1:13" x14ac:dyDescent="0.2">
      <c r="A161" s="327">
        <v>3</v>
      </c>
      <c r="B161" s="343" t="s">
        <v>240</v>
      </c>
      <c r="C161" s="344" t="s">
        <v>826</v>
      </c>
      <c r="D161" s="360">
        <v>4</v>
      </c>
      <c r="E161" s="357">
        <v>60.619199999999992</v>
      </c>
      <c r="F161" s="374">
        <v>1102.1672727272726</v>
      </c>
      <c r="G161" s="347">
        <v>33100</v>
      </c>
      <c r="H161" s="342">
        <f>G161/15000*100</f>
        <v>220.66666666666666</v>
      </c>
      <c r="I161" s="352">
        <v>9689</v>
      </c>
      <c r="J161" s="324">
        <v>29.271903323262841</v>
      </c>
      <c r="K161" s="324" t="s">
        <v>364</v>
      </c>
      <c r="L161" s="327"/>
      <c r="M161" s="327"/>
    </row>
    <row r="162" spans="1:13" x14ac:dyDescent="0.2">
      <c r="A162" s="328"/>
      <c r="B162" s="343"/>
      <c r="C162" s="345"/>
      <c r="D162" s="360"/>
      <c r="E162" s="357"/>
      <c r="F162" s="374"/>
      <c r="G162" s="347"/>
      <c r="H162" s="342"/>
      <c r="I162" s="353"/>
      <c r="J162" s="325"/>
      <c r="K162" s="325"/>
      <c r="L162" s="328"/>
      <c r="M162" s="328"/>
    </row>
    <row r="163" spans="1:13" x14ac:dyDescent="0.2">
      <c r="A163" s="328"/>
      <c r="B163" s="343"/>
      <c r="C163" s="345"/>
      <c r="D163" s="360"/>
      <c r="E163" s="357"/>
      <c r="F163" s="374"/>
      <c r="G163" s="347"/>
      <c r="H163" s="342"/>
      <c r="I163" s="353"/>
      <c r="J163" s="325"/>
      <c r="K163" s="325"/>
      <c r="L163" s="328"/>
      <c r="M163" s="328"/>
    </row>
    <row r="164" spans="1:13" x14ac:dyDescent="0.2">
      <c r="A164" s="328"/>
      <c r="B164" s="343"/>
      <c r="C164" s="345"/>
      <c r="D164" s="360"/>
      <c r="E164" s="357"/>
      <c r="F164" s="374"/>
      <c r="G164" s="347"/>
      <c r="H164" s="342"/>
      <c r="I164" s="353"/>
      <c r="J164" s="325"/>
      <c r="K164" s="325"/>
      <c r="L164" s="328"/>
      <c r="M164" s="328"/>
    </row>
    <row r="165" spans="1:13" ht="58.5" customHeight="1" x14ac:dyDescent="0.2">
      <c r="A165" s="329"/>
      <c r="B165" s="343"/>
      <c r="C165" s="346"/>
      <c r="D165" s="360"/>
      <c r="E165" s="357"/>
      <c r="F165" s="374"/>
      <c r="G165" s="347"/>
      <c r="H165" s="342"/>
      <c r="I165" s="354"/>
      <c r="J165" s="326"/>
      <c r="K165" s="326"/>
      <c r="L165" s="329"/>
      <c r="M165" s="329"/>
    </row>
    <row r="166" spans="1:13" ht="27" customHeight="1" x14ac:dyDescent="0.2">
      <c r="A166" s="245" t="s">
        <v>212</v>
      </c>
      <c r="B166" s="338" t="s">
        <v>827</v>
      </c>
      <c r="C166" s="340"/>
      <c r="D166" s="278"/>
      <c r="E166" s="277"/>
      <c r="F166" s="286"/>
      <c r="G166" s="262"/>
      <c r="H166" s="275"/>
      <c r="I166" s="296"/>
      <c r="J166" s="285"/>
      <c r="K166" s="285"/>
      <c r="L166" s="246"/>
      <c r="M166" s="246"/>
    </row>
    <row r="167" spans="1:13" x14ac:dyDescent="0.2">
      <c r="A167" s="327">
        <v>1</v>
      </c>
      <c r="B167" s="343" t="s">
        <v>106</v>
      </c>
      <c r="C167" s="344" t="s">
        <v>828</v>
      </c>
      <c r="D167" s="360">
        <v>2</v>
      </c>
      <c r="E167" s="357">
        <v>98.868499999999997</v>
      </c>
      <c r="F167" s="357">
        <v>98.868499999999997</v>
      </c>
      <c r="G167" s="347">
        <v>4568</v>
      </c>
      <c r="H167" s="342">
        <f>G167/10</f>
        <v>456.8</v>
      </c>
      <c r="I167" s="352">
        <v>4461</v>
      </c>
      <c r="J167" s="324">
        <v>97.657618213660243</v>
      </c>
      <c r="K167" s="324" t="s">
        <v>364</v>
      </c>
      <c r="L167" s="327"/>
      <c r="M167" s="327"/>
    </row>
    <row r="168" spans="1:13" x14ac:dyDescent="0.2">
      <c r="A168" s="328"/>
      <c r="B168" s="343"/>
      <c r="C168" s="345"/>
      <c r="D168" s="360"/>
      <c r="E168" s="357"/>
      <c r="F168" s="357"/>
      <c r="G168" s="347"/>
      <c r="H168" s="342"/>
      <c r="I168" s="353"/>
      <c r="J168" s="325"/>
      <c r="K168" s="325"/>
      <c r="L168" s="328"/>
      <c r="M168" s="328"/>
    </row>
    <row r="169" spans="1:13" ht="24" customHeight="1" x14ac:dyDescent="0.2">
      <c r="A169" s="329"/>
      <c r="B169" s="343"/>
      <c r="C169" s="346"/>
      <c r="D169" s="360"/>
      <c r="E169" s="357"/>
      <c r="F169" s="357"/>
      <c r="G169" s="347"/>
      <c r="H169" s="342"/>
      <c r="I169" s="354"/>
      <c r="J169" s="326"/>
      <c r="K169" s="326"/>
      <c r="L169" s="329"/>
      <c r="M169" s="329"/>
    </row>
    <row r="170" spans="1:13" x14ac:dyDescent="0.2">
      <c r="A170" s="327">
        <v>2</v>
      </c>
      <c r="B170" s="343" t="s">
        <v>829</v>
      </c>
      <c r="C170" s="344" t="s">
        <v>830</v>
      </c>
      <c r="D170" s="360">
        <v>1</v>
      </c>
      <c r="E170" s="357">
        <v>101.7654</v>
      </c>
      <c r="F170" s="357">
        <v>101.7654</v>
      </c>
      <c r="G170" s="347">
        <v>6394</v>
      </c>
      <c r="H170" s="342">
        <f>G170/10</f>
        <v>639.4</v>
      </c>
      <c r="I170" s="352">
        <v>6073</v>
      </c>
      <c r="J170" s="324">
        <v>94.979668439161713</v>
      </c>
      <c r="K170" s="324" t="s">
        <v>364</v>
      </c>
      <c r="L170" s="327"/>
      <c r="M170" s="327"/>
    </row>
    <row r="171" spans="1:13" ht="42" customHeight="1" x14ac:dyDescent="0.2">
      <c r="A171" s="329"/>
      <c r="B171" s="343"/>
      <c r="C171" s="346"/>
      <c r="D171" s="360"/>
      <c r="E171" s="357"/>
      <c r="F171" s="357"/>
      <c r="G171" s="347"/>
      <c r="H171" s="342"/>
      <c r="I171" s="354"/>
      <c r="J171" s="326"/>
      <c r="K171" s="326"/>
      <c r="L171" s="329"/>
      <c r="M171" s="329"/>
    </row>
    <row r="172" spans="1:13" ht="35.25" customHeight="1" x14ac:dyDescent="0.2">
      <c r="A172" s="246">
        <v>3</v>
      </c>
      <c r="B172" s="228" t="s">
        <v>111</v>
      </c>
      <c r="C172" s="279" t="s">
        <v>831</v>
      </c>
      <c r="D172" s="280">
        <v>0</v>
      </c>
      <c r="E172" s="281">
        <v>105.6961</v>
      </c>
      <c r="F172" s="260">
        <v>105.6961</v>
      </c>
      <c r="G172" s="280">
        <v>7485</v>
      </c>
      <c r="H172" s="265">
        <f>G172/10</f>
        <v>748.5</v>
      </c>
      <c r="I172" s="297">
        <v>6982</v>
      </c>
      <c r="J172" s="265">
        <v>93.279893119572492</v>
      </c>
      <c r="K172" s="265" t="s">
        <v>364</v>
      </c>
      <c r="L172" s="246"/>
      <c r="M172" s="246"/>
    </row>
    <row r="173" spans="1:13" ht="35.25" customHeight="1" x14ac:dyDescent="0.2">
      <c r="A173" s="246">
        <v>4</v>
      </c>
      <c r="B173" s="228" t="s">
        <v>832</v>
      </c>
      <c r="C173" s="279" t="s">
        <v>833</v>
      </c>
      <c r="D173" s="280">
        <v>0</v>
      </c>
      <c r="E173" s="281">
        <v>108.3976</v>
      </c>
      <c r="F173" s="260">
        <v>108.3976</v>
      </c>
      <c r="G173" s="280">
        <v>7915</v>
      </c>
      <c r="H173" s="265">
        <f>G173/10</f>
        <v>791.5</v>
      </c>
      <c r="I173" s="297">
        <v>7467</v>
      </c>
      <c r="J173" s="265">
        <v>94.339861023373331</v>
      </c>
      <c r="K173" s="265" t="s">
        <v>364</v>
      </c>
      <c r="L173" s="246"/>
      <c r="M173" s="246"/>
    </row>
    <row r="174" spans="1:13" ht="35.25" customHeight="1" x14ac:dyDescent="0.2">
      <c r="A174" s="246">
        <v>5</v>
      </c>
      <c r="B174" s="228" t="s">
        <v>242</v>
      </c>
      <c r="C174" s="279" t="s">
        <v>834</v>
      </c>
      <c r="D174" s="280">
        <v>0</v>
      </c>
      <c r="E174" s="281">
        <v>120.4937</v>
      </c>
      <c r="F174" s="260">
        <v>120.4937</v>
      </c>
      <c r="G174" s="280">
        <v>8225</v>
      </c>
      <c r="H174" s="265">
        <f>G174/10</f>
        <v>822.5</v>
      </c>
      <c r="I174" s="297">
        <v>8217</v>
      </c>
      <c r="J174" s="265">
        <v>99.902735562310028</v>
      </c>
      <c r="K174" s="265" t="s">
        <v>364</v>
      </c>
      <c r="L174" s="246"/>
      <c r="M174" s="246"/>
    </row>
    <row r="175" spans="1:13" x14ac:dyDescent="0.2">
      <c r="A175" s="327">
        <v>6</v>
      </c>
      <c r="B175" s="343" t="s">
        <v>243</v>
      </c>
      <c r="C175" s="344" t="s">
        <v>835</v>
      </c>
      <c r="D175" s="360">
        <v>2</v>
      </c>
      <c r="E175" s="357">
        <v>112.3724</v>
      </c>
      <c r="F175" s="357">
        <v>112.3724</v>
      </c>
      <c r="G175" s="347">
        <v>12270</v>
      </c>
      <c r="H175" s="342">
        <f>G175/10</f>
        <v>1227</v>
      </c>
      <c r="I175" s="352">
        <v>11482</v>
      </c>
      <c r="J175" s="324">
        <v>93.577832110839438</v>
      </c>
      <c r="K175" s="324" t="s">
        <v>364</v>
      </c>
      <c r="L175" s="327"/>
      <c r="M175" s="327"/>
    </row>
    <row r="176" spans="1:13" x14ac:dyDescent="0.2">
      <c r="A176" s="328"/>
      <c r="B176" s="343"/>
      <c r="C176" s="345"/>
      <c r="D176" s="360"/>
      <c r="E176" s="357"/>
      <c r="F176" s="357"/>
      <c r="G176" s="347"/>
      <c r="H176" s="342"/>
      <c r="I176" s="353"/>
      <c r="J176" s="325"/>
      <c r="K176" s="325"/>
      <c r="L176" s="328"/>
      <c r="M176" s="328"/>
    </row>
    <row r="177" spans="1:13" ht="27.75" customHeight="1" x14ac:dyDescent="0.2">
      <c r="A177" s="329"/>
      <c r="B177" s="343"/>
      <c r="C177" s="346"/>
      <c r="D177" s="360"/>
      <c r="E177" s="357"/>
      <c r="F177" s="357"/>
      <c r="G177" s="347"/>
      <c r="H177" s="342"/>
      <c r="I177" s="354"/>
      <c r="J177" s="326"/>
      <c r="K177" s="326"/>
      <c r="L177" s="329"/>
      <c r="M177" s="329"/>
    </row>
    <row r="178" spans="1:13" x14ac:dyDescent="0.2">
      <c r="A178" s="327">
        <v>7</v>
      </c>
      <c r="B178" s="343" t="s">
        <v>117</v>
      </c>
      <c r="C178" s="344" t="s">
        <v>836</v>
      </c>
      <c r="D178" s="360">
        <v>2</v>
      </c>
      <c r="E178" s="357">
        <v>181.4409</v>
      </c>
      <c r="F178" s="357">
        <v>181.4409</v>
      </c>
      <c r="G178" s="347">
        <v>21725</v>
      </c>
      <c r="H178" s="342">
        <f>G178/1500*100</f>
        <v>1448.3333333333333</v>
      </c>
      <c r="I178" s="352">
        <v>16594</v>
      </c>
      <c r="J178" s="324">
        <v>76.382048331415419</v>
      </c>
      <c r="K178" s="324" t="s">
        <v>364</v>
      </c>
      <c r="L178" s="327"/>
      <c r="M178" s="327"/>
    </row>
    <row r="179" spans="1:13" x14ac:dyDescent="0.2">
      <c r="A179" s="328"/>
      <c r="B179" s="343"/>
      <c r="C179" s="345"/>
      <c r="D179" s="360"/>
      <c r="E179" s="357"/>
      <c r="F179" s="357"/>
      <c r="G179" s="347"/>
      <c r="H179" s="342"/>
      <c r="I179" s="353"/>
      <c r="J179" s="325"/>
      <c r="K179" s="325"/>
      <c r="L179" s="328"/>
      <c r="M179" s="328"/>
    </row>
    <row r="180" spans="1:13" ht="27.75" customHeight="1" x14ac:dyDescent="0.2">
      <c r="A180" s="329"/>
      <c r="B180" s="343"/>
      <c r="C180" s="346"/>
      <c r="D180" s="360"/>
      <c r="E180" s="357"/>
      <c r="F180" s="357"/>
      <c r="G180" s="347"/>
      <c r="H180" s="342"/>
      <c r="I180" s="354"/>
      <c r="J180" s="326"/>
      <c r="K180" s="326"/>
      <c r="L180" s="329"/>
      <c r="M180" s="329"/>
    </row>
    <row r="181" spans="1:13" x14ac:dyDescent="0.2">
      <c r="A181" s="327">
        <v>8</v>
      </c>
      <c r="B181" s="343" t="s">
        <v>121</v>
      </c>
      <c r="C181" s="344" t="s">
        <v>837</v>
      </c>
      <c r="D181" s="360">
        <v>1</v>
      </c>
      <c r="E181" s="367">
        <v>184.50630000000001</v>
      </c>
      <c r="F181" s="357">
        <v>184.50630000000001</v>
      </c>
      <c r="G181" s="347">
        <v>9660</v>
      </c>
      <c r="H181" s="342">
        <f>G181/10</f>
        <v>966</v>
      </c>
      <c r="I181" s="352">
        <v>9218</v>
      </c>
      <c r="J181" s="324">
        <v>95.424430641821957</v>
      </c>
      <c r="K181" s="324" t="s">
        <v>364</v>
      </c>
      <c r="L181" s="327"/>
      <c r="M181" s="327"/>
    </row>
    <row r="182" spans="1:13" ht="30" customHeight="1" x14ac:dyDescent="0.2">
      <c r="A182" s="329"/>
      <c r="B182" s="343"/>
      <c r="C182" s="346"/>
      <c r="D182" s="360"/>
      <c r="E182" s="367"/>
      <c r="F182" s="357"/>
      <c r="G182" s="347"/>
      <c r="H182" s="342"/>
      <c r="I182" s="354"/>
      <c r="J182" s="326"/>
      <c r="K182" s="326"/>
      <c r="L182" s="329"/>
      <c r="M182" s="329"/>
    </row>
    <row r="183" spans="1:13" x14ac:dyDescent="0.2">
      <c r="A183" s="327">
        <v>9</v>
      </c>
      <c r="B183" s="343" t="s">
        <v>244</v>
      </c>
      <c r="C183" s="344" t="s">
        <v>838</v>
      </c>
      <c r="D183" s="360">
        <v>2</v>
      </c>
      <c r="E183" s="357">
        <v>80.436900000000009</v>
      </c>
      <c r="F183" s="357">
        <v>80.436900000000009</v>
      </c>
      <c r="G183" s="347">
        <v>23898</v>
      </c>
      <c r="H183" s="342">
        <f>G183/2250*100</f>
        <v>1062.1333333333334</v>
      </c>
      <c r="I183" s="352">
        <v>9860</v>
      </c>
      <c r="J183" s="324">
        <v>41.258682734956899</v>
      </c>
      <c r="K183" s="324" t="s">
        <v>364</v>
      </c>
      <c r="L183" s="327"/>
      <c r="M183" s="327"/>
    </row>
    <row r="184" spans="1:13" x14ac:dyDescent="0.2">
      <c r="A184" s="328"/>
      <c r="B184" s="343"/>
      <c r="C184" s="345"/>
      <c r="D184" s="360"/>
      <c r="E184" s="357"/>
      <c r="F184" s="357"/>
      <c r="G184" s="347"/>
      <c r="H184" s="342"/>
      <c r="I184" s="353"/>
      <c r="J184" s="325"/>
      <c r="K184" s="325"/>
      <c r="L184" s="328"/>
      <c r="M184" s="328"/>
    </row>
    <row r="185" spans="1:13" x14ac:dyDescent="0.2">
      <c r="A185" s="328"/>
      <c r="B185" s="343"/>
      <c r="C185" s="345"/>
      <c r="D185" s="360"/>
      <c r="E185" s="357"/>
      <c r="F185" s="357"/>
      <c r="G185" s="347"/>
      <c r="H185" s="342"/>
      <c r="I185" s="353"/>
      <c r="J185" s="325"/>
      <c r="K185" s="325"/>
      <c r="L185" s="328"/>
      <c r="M185" s="328"/>
    </row>
    <row r="186" spans="1:13" ht="42.75" customHeight="1" x14ac:dyDescent="0.2">
      <c r="A186" s="329"/>
      <c r="B186" s="343"/>
      <c r="C186" s="346"/>
      <c r="D186" s="360"/>
      <c r="E186" s="357"/>
      <c r="F186" s="357"/>
      <c r="G186" s="347"/>
      <c r="H186" s="342"/>
      <c r="I186" s="354"/>
      <c r="J186" s="326"/>
      <c r="K186" s="326"/>
      <c r="L186" s="329"/>
      <c r="M186" s="329"/>
    </row>
    <row r="187" spans="1:13" x14ac:dyDescent="0.2">
      <c r="A187" s="327">
        <v>10</v>
      </c>
      <c r="B187" s="343" t="s">
        <v>125</v>
      </c>
      <c r="C187" s="344" t="s">
        <v>839</v>
      </c>
      <c r="D187" s="360">
        <v>1</v>
      </c>
      <c r="E187" s="357">
        <v>92.662700000000001</v>
      </c>
      <c r="F187" s="357">
        <v>92.662700000000001</v>
      </c>
      <c r="G187" s="347">
        <v>6419</v>
      </c>
      <c r="H187" s="342">
        <f>G187/1250*100</f>
        <v>513.52</v>
      </c>
      <c r="I187" s="352">
        <v>5623</v>
      </c>
      <c r="J187" s="324">
        <v>87.599314534974297</v>
      </c>
      <c r="K187" s="324" t="s">
        <v>364</v>
      </c>
      <c r="L187" s="327"/>
      <c r="M187" s="358" t="s">
        <v>364</v>
      </c>
    </row>
    <row r="188" spans="1:13" ht="158.25" customHeight="1" x14ac:dyDescent="0.2">
      <c r="A188" s="329"/>
      <c r="B188" s="343"/>
      <c r="C188" s="346"/>
      <c r="D188" s="360"/>
      <c r="E188" s="357"/>
      <c r="F188" s="357"/>
      <c r="G188" s="347"/>
      <c r="H188" s="342"/>
      <c r="I188" s="354"/>
      <c r="J188" s="326"/>
      <c r="K188" s="326"/>
      <c r="L188" s="329"/>
      <c r="M188" s="359"/>
    </row>
    <row r="189" spans="1:13" ht="39" customHeight="1" x14ac:dyDescent="0.2">
      <c r="A189" s="246">
        <v>11</v>
      </c>
      <c r="B189" s="228" t="s">
        <v>245</v>
      </c>
      <c r="C189" s="279" t="s">
        <v>840</v>
      </c>
      <c r="D189" s="280">
        <v>0</v>
      </c>
      <c r="E189" s="281">
        <v>111.18470000000001</v>
      </c>
      <c r="F189" s="260">
        <v>111.18470000000001</v>
      </c>
      <c r="G189" s="280">
        <v>4211</v>
      </c>
      <c r="H189" s="265">
        <f>G189/10</f>
        <v>421.1</v>
      </c>
      <c r="I189" s="297">
        <v>4090</v>
      </c>
      <c r="J189" s="265">
        <v>97.126573260508195</v>
      </c>
      <c r="K189" s="265" t="s">
        <v>364</v>
      </c>
      <c r="L189" s="246"/>
      <c r="M189" s="246"/>
    </row>
    <row r="190" spans="1:13" ht="39" customHeight="1" x14ac:dyDescent="0.2">
      <c r="A190" s="246">
        <v>12</v>
      </c>
      <c r="B190" s="228" t="s">
        <v>128</v>
      </c>
      <c r="C190" s="279" t="s">
        <v>841</v>
      </c>
      <c r="D190" s="280">
        <v>0</v>
      </c>
      <c r="E190" s="260">
        <v>142.5984</v>
      </c>
      <c r="F190" s="260">
        <v>142.5984</v>
      </c>
      <c r="G190" s="280">
        <v>6144</v>
      </c>
      <c r="H190" s="265">
        <f>G190/10</f>
        <v>614.4</v>
      </c>
      <c r="I190" s="297">
        <v>5951</v>
      </c>
      <c r="J190" s="265">
        <v>96.858723958333343</v>
      </c>
      <c r="K190" s="265" t="s">
        <v>364</v>
      </c>
      <c r="L190" s="246"/>
      <c r="M190" s="246"/>
    </row>
    <row r="191" spans="1:13" ht="32.25" customHeight="1" x14ac:dyDescent="0.2">
      <c r="A191" s="245" t="s">
        <v>213</v>
      </c>
      <c r="B191" s="338" t="s">
        <v>842</v>
      </c>
      <c r="C191" s="340"/>
      <c r="D191" s="278"/>
      <c r="E191" s="277"/>
      <c r="F191" s="277"/>
      <c r="G191" s="278"/>
      <c r="H191" s="275"/>
      <c r="I191" s="298"/>
      <c r="J191" s="275"/>
      <c r="K191" s="275"/>
      <c r="L191" s="246"/>
      <c r="M191" s="246"/>
    </row>
    <row r="192" spans="1:13" x14ac:dyDescent="0.2">
      <c r="A192" s="327">
        <v>1</v>
      </c>
      <c r="B192" s="343" t="s">
        <v>130</v>
      </c>
      <c r="C192" s="344" t="s">
        <v>843</v>
      </c>
      <c r="D192" s="360">
        <v>2</v>
      </c>
      <c r="E192" s="367">
        <v>174.14170000000001</v>
      </c>
      <c r="F192" s="357">
        <v>174.14170000000001</v>
      </c>
      <c r="G192" s="347">
        <v>12425</v>
      </c>
      <c r="H192" s="342">
        <f>G192/2000*100</f>
        <v>621.25</v>
      </c>
      <c r="I192" s="321">
        <v>6355</v>
      </c>
      <c r="J192" s="376">
        <v>51.146881287726359</v>
      </c>
      <c r="K192" s="376" t="s">
        <v>364</v>
      </c>
      <c r="L192" s="327"/>
      <c r="M192" s="327"/>
    </row>
    <row r="193" spans="1:13" x14ac:dyDescent="0.2">
      <c r="A193" s="328"/>
      <c r="B193" s="343"/>
      <c r="C193" s="345"/>
      <c r="D193" s="360"/>
      <c r="E193" s="367"/>
      <c r="F193" s="357"/>
      <c r="G193" s="347"/>
      <c r="H193" s="342"/>
      <c r="I193" s="322"/>
      <c r="J193" s="377"/>
      <c r="K193" s="377"/>
      <c r="L193" s="328"/>
      <c r="M193" s="328"/>
    </row>
    <row r="194" spans="1:13" ht="21.75" customHeight="1" x14ac:dyDescent="0.2">
      <c r="A194" s="329"/>
      <c r="B194" s="343"/>
      <c r="C194" s="346"/>
      <c r="D194" s="360"/>
      <c r="E194" s="367"/>
      <c r="F194" s="357"/>
      <c r="G194" s="347"/>
      <c r="H194" s="342"/>
      <c r="I194" s="323"/>
      <c r="J194" s="378"/>
      <c r="K194" s="378"/>
      <c r="L194" s="329"/>
      <c r="M194" s="329"/>
    </row>
    <row r="195" spans="1:13" x14ac:dyDescent="0.2">
      <c r="A195" s="327">
        <v>2</v>
      </c>
      <c r="B195" s="343" t="s">
        <v>132</v>
      </c>
      <c r="C195" s="344" t="s">
        <v>844</v>
      </c>
      <c r="D195" s="360">
        <v>2</v>
      </c>
      <c r="E195" s="357">
        <v>156.96890000000002</v>
      </c>
      <c r="F195" s="357">
        <v>156.96890000000002</v>
      </c>
      <c r="G195" s="347">
        <v>10629</v>
      </c>
      <c r="H195" s="342">
        <f>G195/10</f>
        <v>1062.9000000000001</v>
      </c>
      <c r="I195" s="321">
        <v>9869</v>
      </c>
      <c r="J195" s="324">
        <v>92.849750682096143</v>
      </c>
      <c r="K195" s="324" t="s">
        <v>364</v>
      </c>
      <c r="L195" s="327"/>
      <c r="M195" s="327"/>
    </row>
    <row r="196" spans="1:13" x14ac:dyDescent="0.2">
      <c r="A196" s="328"/>
      <c r="B196" s="343"/>
      <c r="C196" s="345"/>
      <c r="D196" s="360"/>
      <c r="E196" s="357"/>
      <c r="F196" s="357"/>
      <c r="G196" s="347"/>
      <c r="H196" s="342"/>
      <c r="I196" s="322"/>
      <c r="J196" s="325"/>
      <c r="K196" s="325"/>
      <c r="L196" s="328"/>
      <c r="M196" s="328"/>
    </row>
    <row r="197" spans="1:13" ht="21" customHeight="1" x14ac:dyDescent="0.2">
      <c r="A197" s="329"/>
      <c r="B197" s="343"/>
      <c r="C197" s="346"/>
      <c r="D197" s="360"/>
      <c r="E197" s="357"/>
      <c r="F197" s="357"/>
      <c r="G197" s="347"/>
      <c r="H197" s="342"/>
      <c r="I197" s="323"/>
      <c r="J197" s="326"/>
      <c r="K197" s="326"/>
      <c r="L197" s="329"/>
      <c r="M197" s="329"/>
    </row>
    <row r="198" spans="1:13" x14ac:dyDescent="0.2">
      <c r="A198" s="327">
        <v>3</v>
      </c>
      <c r="B198" s="343" t="s">
        <v>136</v>
      </c>
      <c r="C198" s="344" t="s">
        <v>845</v>
      </c>
      <c r="D198" s="360">
        <v>2</v>
      </c>
      <c r="E198" s="357">
        <v>166.66980000000001</v>
      </c>
      <c r="F198" s="357">
        <v>166.66980000000001</v>
      </c>
      <c r="G198" s="347">
        <v>10566</v>
      </c>
      <c r="H198" s="342">
        <f>G198/10</f>
        <v>1056.5999999999999</v>
      </c>
      <c r="I198" s="321">
        <v>10262</v>
      </c>
      <c r="J198" s="324">
        <v>97.122846867310244</v>
      </c>
      <c r="K198" s="324" t="s">
        <v>364</v>
      </c>
      <c r="L198" s="327"/>
      <c r="M198" s="327"/>
    </row>
    <row r="199" spans="1:13" x14ac:dyDescent="0.2">
      <c r="A199" s="328"/>
      <c r="B199" s="343"/>
      <c r="C199" s="345"/>
      <c r="D199" s="360"/>
      <c r="E199" s="357"/>
      <c r="F199" s="357"/>
      <c r="G199" s="347"/>
      <c r="H199" s="342"/>
      <c r="I199" s="322"/>
      <c r="J199" s="325"/>
      <c r="K199" s="325"/>
      <c r="L199" s="328"/>
      <c r="M199" s="328"/>
    </row>
    <row r="200" spans="1:13" ht="22.5" customHeight="1" x14ac:dyDescent="0.2">
      <c r="A200" s="329"/>
      <c r="B200" s="343"/>
      <c r="C200" s="346"/>
      <c r="D200" s="360"/>
      <c r="E200" s="357"/>
      <c r="F200" s="357"/>
      <c r="G200" s="347"/>
      <c r="H200" s="342"/>
      <c r="I200" s="323"/>
      <c r="J200" s="326"/>
      <c r="K200" s="326"/>
      <c r="L200" s="329"/>
      <c r="M200" s="329"/>
    </row>
    <row r="201" spans="1:13" x14ac:dyDescent="0.2">
      <c r="A201" s="327">
        <v>4</v>
      </c>
      <c r="B201" s="343" t="s">
        <v>139</v>
      </c>
      <c r="C201" s="344" t="s">
        <v>846</v>
      </c>
      <c r="D201" s="360">
        <v>2</v>
      </c>
      <c r="E201" s="357">
        <v>151.72140000000002</v>
      </c>
      <c r="F201" s="357">
        <v>151.72140000000002</v>
      </c>
      <c r="G201" s="347">
        <v>16560</v>
      </c>
      <c r="H201" s="342">
        <f>G201/1250*100</f>
        <v>1324.8</v>
      </c>
      <c r="I201" s="321">
        <v>14812</v>
      </c>
      <c r="J201" s="324">
        <v>89.444444444444443</v>
      </c>
      <c r="K201" s="324" t="s">
        <v>364</v>
      </c>
      <c r="L201" s="327"/>
      <c r="M201" s="327"/>
    </row>
    <row r="202" spans="1:13" x14ac:dyDescent="0.2">
      <c r="A202" s="328"/>
      <c r="B202" s="343"/>
      <c r="C202" s="345"/>
      <c r="D202" s="360"/>
      <c r="E202" s="357"/>
      <c r="F202" s="357"/>
      <c r="G202" s="347"/>
      <c r="H202" s="342"/>
      <c r="I202" s="322"/>
      <c r="J202" s="325"/>
      <c r="K202" s="325"/>
      <c r="L202" s="328"/>
      <c r="M202" s="328"/>
    </row>
    <row r="203" spans="1:13" ht="30" customHeight="1" x14ac:dyDescent="0.2">
      <c r="A203" s="329"/>
      <c r="B203" s="343"/>
      <c r="C203" s="346"/>
      <c r="D203" s="360"/>
      <c r="E203" s="357"/>
      <c r="F203" s="357"/>
      <c r="G203" s="347"/>
      <c r="H203" s="342"/>
      <c r="I203" s="323"/>
      <c r="J203" s="326"/>
      <c r="K203" s="326"/>
      <c r="L203" s="329"/>
      <c r="M203" s="329"/>
    </row>
    <row r="204" spans="1:13" x14ac:dyDescent="0.2">
      <c r="A204" s="327">
        <v>5</v>
      </c>
      <c r="B204" s="343" t="s">
        <v>246</v>
      </c>
      <c r="C204" s="344" t="s">
        <v>847</v>
      </c>
      <c r="D204" s="360">
        <v>2</v>
      </c>
      <c r="E204" s="357">
        <v>141.93119999999999</v>
      </c>
      <c r="F204" s="357">
        <v>141.93119999999999</v>
      </c>
      <c r="G204" s="347">
        <v>33644</v>
      </c>
      <c r="H204" s="342">
        <f>G204/1750*100</f>
        <v>1922.5142857142855</v>
      </c>
      <c r="I204" s="321">
        <v>20612</v>
      </c>
      <c r="J204" s="324">
        <v>61.265010105813815</v>
      </c>
      <c r="K204" s="324" t="s">
        <v>364</v>
      </c>
      <c r="L204" s="327"/>
      <c r="M204" s="327"/>
    </row>
    <row r="205" spans="1:13" x14ac:dyDescent="0.2">
      <c r="A205" s="328"/>
      <c r="B205" s="343"/>
      <c r="C205" s="345"/>
      <c r="D205" s="360"/>
      <c r="E205" s="357"/>
      <c r="F205" s="357"/>
      <c r="G205" s="347"/>
      <c r="H205" s="342"/>
      <c r="I205" s="322"/>
      <c r="J205" s="325"/>
      <c r="K205" s="325"/>
      <c r="L205" s="328"/>
      <c r="M205" s="328"/>
    </row>
    <row r="206" spans="1:13" ht="32.25" customHeight="1" x14ac:dyDescent="0.2">
      <c r="A206" s="329"/>
      <c r="B206" s="343"/>
      <c r="C206" s="346"/>
      <c r="D206" s="360"/>
      <c r="E206" s="357"/>
      <c r="F206" s="357"/>
      <c r="G206" s="347"/>
      <c r="H206" s="342"/>
      <c r="I206" s="323"/>
      <c r="J206" s="326"/>
      <c r="K206" s="326"/>
      <c r="L206" s="329"/>
      <c r="M206" s="329"/>
    </row>
    <row r="207" spans="1:13" x14ac:dyDescent="0.2">
      <c r="A207" s="327">
        <v>6</v>
      </c>
      <c r="B207" s="343" t="s">
        <v>144</v>
      </c>
      <c r="C207" s="344" t="s">
        <v>848</v>
      </c>
      <c r="D207" s="360">
        <v>2</v>
      </c>
      <c r="E207" s="367">
        <v>118.56729999999999</v>
      </c>
      <c r="F207" s="357">
        <v>118.56729999999999</v>
      </c>
      <c r="G207" s="347">
        <v>17224</v>
      </c>
      <c r="H207" s="342">
        <f>G207/1750*100</f>
        <v>984.2285714285714</v>
      </c>
      <c r="I207" s="321">
        <v>11722</v>
      </c>
      <c r="J207" s="324">
        <v>68.056200650255448</v>
      </c>
      <c r="K207" s="324" t="s">
        <v>364</v>
      </c>
      <c r="L207" s="327"/>
      <c r="M207" s="327"/>
    </row>
    <row r="208" spans="1:13" x14ac:dyDescent="0.2">
      <c r="A208" s="328"/>
      <c r="B208" s="343"/>
      <c r="C208" s="345"/>
      <c r="D208" s="360"/>
      <c r="E208" s="367"/>
      <c r="F208" s="357"/>
      <c r="G208" s="347"/>
      <c r="H208" s="342"/>
      <c r="I208" s="322"/>
      <c r="J208" s="325"/>
      <c r="K208" s="325"/>
      <c r="L208" s="328"/>
      <c r="M208" s="328"/>
    </row>
    <row r="209" spans="1:13" ht="27.75" customHeight="1" x14ac:dyDescent="0.2">
      <c r="A209" s="329"/>
      <c r="B209" s="343"/>
      <c r="C209" s="346"/>
      <c r="D209" s="360"/>
      <c r="E209" s="367"/>
      <c r="F209" s="357"/>
      <c r="G209" s="347"/>
      <c r="H209" s="342"/>
      <c r="I209" s="323"/>
      <c r="J209" s="326"/>
      <c r="K209" s="326"/>
      <c r="L209" s="329"/>
      <c r="M209" s="329"/>
    </row>
    <row r="210" spans="1:13" x14ac:dyDescent="0.2">
      <c r="A210" s="327">
        <v>7</v>
      </c>
      <c r="B210" s="343" t="s">
        <v>247</v>
      </c>
      <c r="C210" s="344" t="s">
        <v>849</v>
      </c>
      <c r="D210" s="360">
        <v>2</v>
      </c>
      <c r="E210" s="367">
        <v>115.8535</v>
      </c>
      <c r="F210" s="357">
        <v>115.8535</v>
      </c>
      <c r="G210" s="347">
        <v>12054</v>
      </c>
      <c r="H210" s="342">
        <f>G210/2000*100</f>
        <v>602.70000000000005</v>
      </c>
      <c r="I210" s="321">
        <v>6426</v>
      </c>
      <c r="J210" s="324">
        <v>53.310104529616723</v>
      </c>
      <c r="K210" s="324" t="s">
        <v>364</v>
      </c>
      <c r="L210" s="327"/>
      <c r="M210" s="327"/>
    </row>
    <row r="211" spans="1:13" x14ac:dyDescent="0.2">
      <c r="A211" s="328"/>
      <c r="B211" s="343"/>
      <c r="C211" s="345"/>
      <c r="D211" s="360"/>
      <c r="E211" s="367"/>
      <c r="F211" s="357"/>
      <c r="G211" s="347"/>
      <c r="H211" s="342"/>
      <c r="I211" s="322"/>
      <c r="J211" s="325"/>
      <c r="K211" s="325"/>
      <c r="L211" s="328"/>
      <c r="M211" s="328"/>
    </row>
    <row r="212" spans="1:13" ht="25.5" customHeight="1" x14ac:dyDescent="0.2">
      <c r="A212" s="329"/>
      <c r="B212" s="343"/>
      <c r="C212" s="346"/>
      <c r="D212" s="360"/>
      <c r="E212" s="367"/>
      <c r="F212" s="357"/>
      <c r="G212" s="347"/>
      <c r="H212" s="342"/>
      <c r="I212" s="323"/>
      <c r="J212" s="326"/>
      <c r="K212" s="326"/>
      <c r="L212" s="329"/>
      <c r="M212" s="329"/>
    </row>
    <row r="213" spans="1:13" x14ac:dyDescent="0.2">
      <c r="A213" s="327">
        <v>8</v>
      </c>
      <c r="B213" s="343" t="s">
        <v>151</v>
      </c>
      <c r="C213" s="344" t="s">
        <v>850</v>
      </c>
      <c r="D213" s="360">
        <v>1</v>
      </c>
      <c r="E213" s="367">
        <v>79.360199999999992</v>
      </c>
      <c r="F213" s="357">
        <v>79.360199999999992</v>
      </c>
      <c r="G213" s="347">
        <v>18326</v>
      </c>
      <c r="H213" s="342">
        <f>G213/1750*100</f>
        <v>1047.2</v>
      </c>
      <c r="I213" s="321">
        <v>12505</v>
      </c>
      <c r="J213" s="324">
        <v>68.236385463276221</v>
      </c>
      <c r="K213" s="324" t="s">
        <v>364</v>
      </c>
      <c r="L213" s="327"/>
      <c r="M213" s="358" t="s">
        <v>364</v>
      </c>
    </row>
    <row r="214" spans="1:13" ht="36" customHeight="1" x14ac:dyDescent="0.2">
      <c r="A214" s="329"/>
      <c r="B214" s="343"/>
      <c r="C214" s="346"/>
      <c r="D214" s="360"/>
      <c r="E214" s="367"/>
      <c r="F214" s="357"/>
      <c r="G214" s="347"/>
      <c r="H214" s="342"/>
      <c r="I214" s="323"/>
      <c r="J214" s="326"/>
      <c r="K214" s="326"/>
      <c r="L214" s="329"/>
      <c r="M214" s="359"/>
    </row>
    <row r="215" spans="1:13" ht="32.25" customHeight="1" x14ac:dyDescent="0.2">
      <c r="A215" s="245" t="s">
        <v>214</v>
      </c>
      <c r="B215" s="338" t="s">
        <v>851</v>
      </c>
      <c r="C215" s="340"/>
      <c r="D215" s="278"/>
      <c r="E215" s="284"/>
      <c r="F215" s="277"/>
      <c r="G215" s="262"/>
      <c r="H215" s="275"/>
      <c r="I215" s="295"/>
      <c r="J215" s="285"/>
      <c r="K215" s="285"/>
      <c r="L215" s="246"/>
      <c r="M215" s="246"/>
    </row>
    <row r="216" spans="1:13" x14ac:dyDescent="0.2">
      <c r="A216" s="327">
        <v>1</v>
      </c>
      <c r="B216" s="343" t="s">
        <v>153</v>
      </c>
      <c r="C216" s="344" t="s">
        <v>852</v>
      </c>
      <c r="D216" s="360">
        <v>2</v>
      </c>
      <c r="E216" s="367">
        <v>97.182500000000005</v>
      </c>
      <c r="F216" s="357">
        <v>97.182500000000005</v>
      </c>
      <c r="G216" s="347">
        <v>14241</v>
      </c>
      <c r="H216" s="342">
        <f>G216/10</f>
        <v>1424.1</v>
      </c>
      <c r="I216" s="379">
        <v>12914</v>
      </c>
      <c r="J216" s="324">
        <v>90.6818341408609</v>
      </c>
      <c r="K216" s="324" t="s">
        <v>364</v>
      </c>
      <c r="L216" s="327"/>
      <c r="M216" s="327"/>
    </row>
    <row r="217" spans="1:13" x14ac:dyDescent="0.2">
      <c r="A217" s="328"/>
      <c r="B217" s="343"/>
      <c r="C217" s="345"/>
      <c r="D217" s="360"/>
      <c r="E217" s="367"/>
      <c r="F217" s="357"/>
      <c r="G217" s="347"/>
      <c r="H217" s="342"/>
      <c r="I217" s="380"/>
      <c r="J217" s="325"/>
      <c r="K217" s="325"/>
      <c r="L217" s="328"/>
      <c r="M217" s="328"/>
    </row>
    <row r="218" spans="1:13" ht="21.75" customHeight="1" x14ac:dyDescent="0.2">
      <c r="A218" s="329"/>
      <c r="B218" s="343"/>
      <c r="C218" s="346"/>
      <c r="D218" s="360"/>
      <c r="E218" s="367"/>
      <c r="F218" s="357"/>
      <c r="G218" s="347"/>
      <c r="H218" s="342"/>
      <c r="I218" s="381"/>
      <c r="J218" s="326"/>
      <c r="K218" s="326"/>
      <c r="L218" s="329"/>
      <c r="M218" s="329"/>
    </row>
    <row r="219" spans="1:13" x14ac:dyDescent="0.2">
      <c r="A219" s="327">
        <v>2</v>
      </c>
      <c r="B219" s="343" t="s">
        <v>155</v>
      </c>
      <c r="C219" s="344" t="s">
        <v>853</v>
      </c>
      <c r="D219" s="360">
        <v>1</v>
      </c>
      <c r="E219" s="367">
        <v>86.06</v>
      </c>
      <c r="F219" s="357">
        <v>86.06</v>
      </c>
      <c r="G219" s="347">
        <v>9234</v>
      </c>
      <c r="H219" s="342">
        <f>G219/10</f>
        <v>923.4</v>
      </c>
      <c r="I219" s="379">
        <v>8494</v>
      </c>
      <c r="J219" s="324">
        <v>91.986138184968596</v>
      </c>
      <c r="K219" s="324" t="s">
        <v>364</v>
      </c>
      <c r="L219" s="327"/>
      <c r="M219" s="358" t="s">
        <v>364</v>
      </c>
    </row>
    <row r="220" spans="1:13" ht="41.25" customHeight="1" x14ac:dyDescent="0.2">
      <c r="A220" s="329"/>
      <c r="B220" s="343"/>
      <c r="C220" s="346"/>
      <c r="D220" s="360"/>
      <c r="E220" s="367"/>
      <c r="F220" s="357"/>
      <c r="G220" s="347"/>
      <c r="H220" s="342"/>
      <c r="I220" s="381"/>
      <c r="J220" s="326"/>
      <c r="K220" s="326"/>
      <c r="L220" s="329"/>
      <c r="M220" s="359"/>
    </row>
    <row r="221" spans="1:13" x14ac:dyDescent="0.2">
      <c r="A221" s="327">
        <v>3</v>
      </c>
      <c r="B221" s="343" t="s">
        <v>158</v>
      </c>
      <c r="C221" s="344" t="s">
        <v>854</v>
      </c>
      <c r="D221" s="360">
        <v>1</v>
      </c>
      <c r="E221" s="357">
        <v>115.66370000000001</v>
      </c>
      <c r="F221" s="357">
        <v>115.66370000000001</v>
      </c>
      <c r="G221" s="347">
        <v>12167</v>
      </c>
      <c r="H221" s="342">
        <f>G221/10</f>
        <v>1216.7</v>
      </c>
      <c r="I221" s="379">
        <v>11008</v>
      </c>
      <c r="J221" s="324">
        <v>90.474233582641574</v>
      </c>
      <c r="K221" s="324" t="s">
        <v>364</v>
      </c>
      <c r="L221" s="327"/>
      <c r="M221" s="327"/>
    </row>
    <row r="222" spans="1:13" ht="30.75" customHeight="1" x14ac:dyDescent="0.2">
      <c r="A222" s="329"/>
      <c r="B222" s="343"/>
      <c r="C222" s="346"/>
      <c r="D222" s="360"/>
      <c r="E222" s="357"/>
      <c r="F222" s="357"/>
      <c r="G222" s="347"/>
      <c r="H222" s="342"/>
      <c r="I222" s="381"/>
      <c r="J222" s="326"/>
      <c r="K222" s="326"/>
      <c r="L222" s="329"/>
      <c r="M222" s="329"/>
    </row>
    <row r="223" spans="1:13" x14ac:dyDescent="0.2">
      <c r="A223" s="327">
        <v>4</v>
      </c>
      <c r="B223" s="343" t="s">
        <v>159</v>
      </c>
      <c r="C223" s="344" t="s">
        <v>855</v>
      </c>
      <c r="D223" s="360">
        <v>1</v>
      </c>
      <c r="E223" s="357">
        <v>78.586700000000008</v>
      </c>
      <c r="F223" s="357">
        <v>78.586700000000008</v>
      </c>
      <c r="G223" s="347">
        <v>5748</v>
      </c>
      <c r="H223" s="342">
        <f>G223/10</f>
        <v>574.79999999999995</v>
      </c>
      <c r="I223" s="379">
        <v>5667</v>
      </c>
      <c r="J223" s="324">
        <v>98.590814196242178</v>
      </c>
      <c r="K223" s="324" t="s">
        <v>364</v>
      </c>
      <c r="L223" s="327"/>
      <c r="M223" s="358" t="s">
        <v>364</v>
      </c>
    </row>
    <row r="224" spans="1:13" ht="41.25" customHeight="1" x14ac:dyDescent="0.2">
      <c r="A224" s="329"/>
      <c r="B224" s="343"/>
      <c r="C224" s="346"/>
      <c r="D224" s="360"/>
      <c r="E224" s="357"/>
      <c r="F224" s="357"/>
      <c r="G224" s="347"/>
      <c r="H224" s="342"/>
      <c r="I224" s="381"/>
      <c r="J224" s="326"/>
      <c r="K224" s="326"/>
      <c r="L224" s="329"/>
      <c r="M224" s="359"/>
    </row>
    <row r="225" spans="1:13" x14ac:dyDescent="0.2">
      <c r="A225" s="327">
        <v>5</v>
      </c>
      <c r="B225" s="343" t="s">
        <v>248</v>
      </c>
      <c r="C225" s="344" t="s">
        <v>856</v>
      </c>
      <c r="D225" s="360">
        <v>1</v>
      </c>
      <c r="E225" s="357">
        <v>130.14060000000001</v>
      </c>
      <c r="F225" s="357">
        <v>130.14060000000001</v>
      </c>
      <c r="G225" s="347">
        <v>10635</v>
      </c>
      <c r="H225" s="342">
        <f>G225/1250*100</f>
        <v>850.8</v>
      </c>
      <c r="I225" s="379">
        <v>8915</v>
      </c>
      <c r="J225" s="324">
        <v>83.826986365773394</v>
      </c>
      <c r="K225" s="324" t="s">
        <v>364</v>
      </c>
      <c r="L225" s="327"/>
      <c r="M225" s="327"/>
    </row>
    <row r="226" spans="1:13" ht="39.75" customHeight="1" x14ac:dyDescent="0.2">
      <c r="A226" s="329"/>
      <c r="B226" s="343"/>
      <c r="C226" s="346"/>
      <c r="D226" s="360"/>
      <c r="E226" s="357"/>
      <c r="F226" s="357"/>
      <c r="G226" s="347"/>
      <c r="H226" s="342"/>
      <c r="I226" s="381"/>
      <c r="J226" s="326"/>
      <c r="K226" s="326"/>
      <c r="L226" s="329"/>
      <c r="M226" s="329"/>
    </row>
    <row r="227" spans="1:13" x14ac:dyDescent="0.2">
      <c r="A227" s="327">
        <v>6</v>
      </c>
      <c r="B227" s="343" t="s">
        <v>164</v>
      </c>
      <c r="C227" s="344" t="s">
        <v>857</v>
      </c>
      <c r="D227" s="360">
        <v>1</v>
      </c>
      <c r="E227" s="357">
        <v>114.74889999999999</v>
      </c>
      <c r="F227" s="357">
        <v>114.74889999999999</v>
      </c>
      <c r="G227" s="347">
        <v>10780</v>
      </c>
      <c r="H227" s="342">
        <f>G227/10</f>
        <v>1078</v>
      </c>
      <c r="I227" s="379">
        <v>9930</v>
      </c>
      <c r="J227" s="324">
        <v>92.115027829313547</v>
      </c>
      <c r="K227" s="324" t="s">
        <v>364</v>
      </c>
      <c r="L227" s="327"/>
      <c r="M227" s="327"/>
    </row>
    <row r="228" spans="1:13" ht="34.5" customHeight="1" x14ac:dyDescent="0.2">
      <c r="A228" s="329"/>
      <c r="B228" s="343"/>
      <c r="C228" s="346"/>
      <c r="D228" s="360"/>
      <c r="E228" s="357"/>
      <c r="F228" s="357"/>
      <c r="G228" s="347"/>
      <c r="H228" s="342"/>
      <c r="I228" s="381"/>
      <c r="J228" s="326"/>
      <c r="K228" s="326"/>
      <c r="L228" s="329"/>
      <c r="M228" s="329"/>
    </row>
    <row r="229" spans="1:13" ht="48.75" customHeight="1" x14ac:dyDescent="0.2">
      <c r="A229" s="246">
        <v>7</v>
      </c>
      <c r="B229" s="228" t="s">
        <v>165</v>
      </c>
      <c r="C229" s="279" t="s">
        <v>858</v>
      </c>
      <c r="D229" s="280">
        <v>0</v>
      </c>
      <c r="E229" s="281">
        <v>90.128500000000003</v>
      </c>
      <c r="F229" s="260">
        <v>90.128500000000003</v>
      </c>
      <c r="G229" s="280">
        <v>5027</v>
      </c>
      <c r="H229" s="265">
        <f>G229/10</f>
        <v>502.7</v>
      </c>
      <c r="I229" s="266">
        <v>4964</v>
      </c>
      <c r="J229" s="265">
        <v>98.746767455739004</v>
      </c>
      <c r="K229" s="265" t="s">
        <v>364</v>
      </c>
      <c r="L229" s="246"/>
      <c r="M229" s="246" t="s">
        <v>364</v>
      </c>
    </row>
    <row r="230" spans="1:13" ht="27.75" customHeight="1" x14ac:dyDescent="0.2">
      <c r="A230" s="245" t="s">
        <v>215</v>
      </c>
      <c r="B230" s="338" t="s">
        <v>859</v>
      </c>
      <c r="C230" s="340"/>
      <c r="D230" s="278"/>
      <c r="E230" s="284"/>
      <c r="F230" s="277"/>
      <c r="G230" s="278"/>
      <c r="H230" s="275"/>
      <c r="I230" s="287"/>
      <c r="J230" s="275"/>
      <c r="K230" s="275" t="s">
        <v>364</v>
      </c>
      <c r="L230" s="246"/>
      <c r="M230" s="246"/>
    </row>
    <row r="231" spans="1:13" x14ac:dyDescent="0.2">
      <c r="A231" s="327">
        <v>1</v>
      </c>
      <c r="B231" s="343" t="s">
        <v>166</v>
      </c>
      <c r="C231" s="344" t="s">
        <v>860</v>
      </c>
      <c r="D231" s="360">
        <v>1</v>
      </c>
      <c r="E231" s="342">
        <v>108.69929999999999</v>
      </c>
      <c r="F231" s="357">
        <v>108.69929999999999</v>
      </c>
      <c r="G231" s="347">
        <v>6255</v>
      </c>
      <c r="H231" s="342">
        <f>G231/10</f>
        <v>625.5</v>
      </c>
      <c r="I231" s="379">
        <v>6009</v>
      </c>
      <c r="J231" s="324">
        <v>96.067146282973624</v>
      </c>
      <c r="K231" s="324" t="s">
        <v>364</v>
      </c>
      <c r="L231" s="327"/>
      <c r="M231" s="327"/>
    </row>
    <row r="232" spans="1:13" ht="57.75" customHeight="1" x14ac:dyDescent="0.2">
      <c r="A232" s="329"/>
      <c r="B232" s="343"/>
      <c r="C232" s="346"/>
      <c r="D232" s="360"/>
      <c r="E232" s="342"/>
      <c r="F232" s="357"/>
      <c r="G232" s="347"/>
      <c r="H232" s="342"/>
      <c r="I232" s="381"/>
      <c r="J232" s="326"/>
      <c r="K232" s="326"/>
      <c r="L232" s="329"/>
      <c r="M232" s="329"/>
    </row>
    <row r="233" spans="1:13" x14ac:dyDescent="0.2">
      <c r="A233" s="327">
        <v>2</v>
      </c>
      <c r="B233" s="343" t="s">
        <v>168</v>
      </c>
      <c r="C233" s="344" t="s">
        <v>861</v>
      </c>
      <c r="D233" s="360">
        <v>2</v>
      </c>
      <c r="E233" s="342">
        <v>136.83439999999999</v>
      </c>
      <c r="F233" s="357">
        <v>136.83439999999999</v>
      </c>
      <c r="G233" s="347">
        <v>8709</v>
      </c>
      <c r="H233" s="342">
        <f>G233/10</f>
        <v>870.9</v>
      </c>
      <c r="I233" s="352">
        <v>8165</v>
      </c>
      <c r="J233" s="324">
        <v>93.753588242048451</v>
      </c>
      <c r="K233" s="324" t="s">
        <v>364</v>
      </c>
      <c r="L233" s="327"/>
      <c r="M233" s="327"/>
    </row>
    <row r="234" spans="1:13" x14ac:dyDescent="0.2">
      <c r="A234" s="328"/>
      <c r="B234" s="343"/>
      <c r="C234" s="345"/>
      <c r="D234" s="360"/>
      <c r="E234" s="342"/>
      <c r="F234" s="357"/>
      <c r="G234" s="347"/>
      <c r="H234" s="342"/>
      <c r="I234" s="353"/>
      <c r="J234" s="325"/>
      <c r="K234" s="325"/>
      <c r="L234" s="328"/>
      <c r="M234" s="328"/>
    </row>
    <row r="235" spans="1:13" ht="32.25" customHeight="1" x14ac:dyDescent="0.2">
      <c r="A235" s="329"/>
      <c r="B235" s="343"/>
      <c r="C235" s="346"/>
      <c r="D235" s="360"/>
      <c r="E235" s="342"/>
      <c r="F235" s="357"/>
      <c r="G235" s="347"/>
      <c r="H235" s="342"/>
      <c r="I235" s="354"/>
      <c r="J235" s="326"/>
      <c r="K235" s="326"/>
      <c r="L235" s="329"/>
      <c r="M235" s="329"/>
    </row>
    <row r="236" spans="1:13" x14ac:dyDescent="0.2">
      <c r="A236" s="327">
        <v>3</v>
      </c>
      <c r="B236" s="343" t="s">
        <v>171</v>
      </c>
      <c r="C236" s="344" t="s">
        <v>862</v>
      </c>
      <c r="D236" s="360">
        <v>2</v>
      </c>
      <c r="E236" s="342">
        <v>97.782200000000003</v>
      </c>
      <c r="F236" s="357">
        <v>97.782200000000003</v>
      </c>
      <c r="G236" s="347">
        <v>8540</v>
      </c>
      <c r="H236" s="342">
        <f>G236/10</f>
        <v>854</v>
      </c>
      <c r="I236" s="352">
        <v>8400</v>
      </c>
      <c r="J236" s="324">
        <v>98.360655737704917</v>
      </c>
      <c r="K236" s="324" t="s">
        <v>364</v>
      </c>
      <c r="L236" s="327"/>
      <c r="M236" s="327"/>
    </row>
    <row r="237" spans="1:13" x14ac:dyDescent="0.2">
      <c r="A237" s="328"/>
      <c r="B237" s="343"/>
      <c r="C237" s="345"/>
      <c r="D237" s="360"/>
      <c r="E237" s="342"/>
      <c r="F237" s="357"/>
      <c r="G237" s="347"/>
      <c r="H237" s="342"/>
      <c r="I237" s="353"/>
      <c r="J237" s="325"/>
      <c r="K237" s="325"/>
      <c r="L237" s="328"/>
      <c r="M237" s="328"/>
    </row>
    <row r="238" spans="1:13" ht="37.5" customHeight="1" x14ac:dyDescent="0.2">
      <c r="A238" s="329"/>
      <c r="B238" s="343"/>
      <c r="C238" s="346"/>
      <c r="D238" s="360"/>
      <c r="E238" s="342"/>
      <c r="F238" s="357"/>
      <c r="G238" s="347"/>
      <c r="H238" s="342"/>
      <c r="I238" s="354"/>
      <c r="J238" s="326"/>
      <c r="K238" s="326"/>
      <c r="L238" s="329"/>
      <c r="M238" s="329"/>
    </row>
    <row r="239" spans="1:13" x14ac:dyDescent="0.2">
      <c r="A239" s="327">
        <v>4</v>
      </c>
      <c r="B239" s="343" t="s">
        <v>174</v>
      </c>
      <c r="C239" s="344" t="s">
        <v>863</v>
      </c>
      <c r="D239" s="360">
        <v>2</v>
      </c>
      <c r="E239" s="342">
        <v>84.395600000000002</v>
      </c>
      <c r="F239" s="357">
        <v>84.395600000000002</v>
      </c>
      <c r="G239" s="347">
        <v>10385</v>
      </c>
      <c r="H239" s="342">
        <f>G239/10</f>
        <v>1038.5</v>
      </c>
      <c r="I239" s="352">
        <v>10153</v>
      </c>
      <c r="J239" s="324">
        <v>97.766008666345698</v>
      </c>
      <c r="K239" s="324" t="s">
        <v>364</v>
      </c>
      <c r="L239" s="327"/>
      <c r="M239" s="327"/>
    </row>
    <row r="240" spans="1:13" x14ac:dyDescent="0.2">
      <c r="A240" s="328"/>
      <c r="B240" s="343"/>
      <c r="C240" s="345"/>
      <c r="D240" s="360"/>
      <c r="E240" s="342"/>
      <c r="F240" s="357"/>
      <c r="G240" s="347"/>
      <c r="H240" s="342"/>
      <c r="I240" s="353"/>
      <c r="J240" s="325"/>
      <c r="K240" s="325"/>
      <c r="L240" s="328"/>
      <c r="M240" s="328"/>
    </row>
    <row r="241" spans="1:13" ht="32.25" customHeight="1" x14ac:dyDescent="0.2">
      <c r="A241" s="329"/>
      <c r="B241" s="343"/>
      <c r="C241" s="346"/>
      <c r="D241" s="360"/>
      <c r="E241" s="342"/>
      <c r="F241" s="357"/>
      <c r="G241" s="347"/>
      <c r="H241" s="342"/>
      <c r="I241" s="354"/>
      <c r="J241" s="326"/>
      <c r="K241" s="326"/>
      <c r="L241" s="329"/>
      <c r="M241" s="329"/>
    </row>
    <row r="242" spans="1:13" x14ac:dyDescent="0.2">
      <c r="A242" s="327">
        <v>5</v>
      </c>
      <c r="B242" s="343" t="s">
        <v>249</v>
      </c>
      <c r="C242" s="344" t="s">
        <v>864</v>
      </c>
      <c r="D242" s="360">
        <v>4</v>
      </c>
      <c r="E242" s="342">
        <v>86.652299999999997</v>
      </c>
      <c r="F242" s="357">
        <v>86.652299999999997</v>
      </c>
      <c r="G242" s="347">
        <v>15645</v>
      </c>
      <c r="H242" s="342">
        <f>G242/1250*100</f>
        <v>1251.5999999999999</v>
      </c>
      <c r="I242" s="352">
        <v>13714</v>
      </c>
      <c r="J242" s="324">
        <v>87.65739852988176</v>
      </c>
      <c r="K242" s="324" t="s">
        <v>364</v>
      </c>
      <c r="L242" s="327"/>
      <c r="M242" s="327"/>
    </row>
    <row r="243" spans="1:13" x14ac:dyDescent="0.2">
      <c r="A243" s="328"/>
      <c r="B243" s="343"/>
      <c r="C243" s="345"/>
      <c r="D243" s="360"/>
      <c r="E243" s="342"/>
      <c r="F243" s="357"/>
      <c r="G243" s="347"/>
      <c r="H243" s="342"/>
      <c r="I243" s="353"/>
      <c r="J243" s="325"/>
      <c r="K243" s="325"/>
      <c r="L243" s="328"/>
      <c r="M243" s="328"/>
    </row>
    <row r="244" spans="1:13" x14ac:dyDescent="0.2">
      <c r="A244" s="328"/>
      <c r="B244" s="343"/>
      <c r="C244" s="345"/>
      <c r="D244" s="360"/>
      <c r="E244" s="342"/>
      <c r="F244" s="357"/>
      <c r="G244" s="347"/>
      <c r="H244" s="342"/>
      <c r="I244" s="353"/>
      <c r="J244" s="325"/>
      <c r="K244" s="325"/>
      <c r="L244" s="328"/>
      <c r="M244" s="328"/>
    </row>
    <row r="245" spans="1:13" x14ac:dyDescent="0.2">
      <c r="A245" s="328"/>
      <c r="B245" s="343"/>
      <c r="C245" s="345"/>
      <c r="D245" s="360"/>
      <c r="E245" s="342"/>
      <c r="F245" s="357"/>
      <c r="G245" s="347"/>
      <c r="H245" s="342"/>
      <c r="I245" s="353"/>
      <c r="J245" s="325"/>
      <c r="K245" s="325"/>
      <c r="L245" s="328"/>
      <c r="M245" s="328"/>
    </row>
    <row r="246" spans="1:13" ht="24.75" customHeight="1" x14ac:dyDescent="0.2">
      <c r="A246" s="329"/>
      <c r="B246" s="343"/>
      <c r="C246" s="346"/>
      <c r="D246" s="360"/>
      <c r="E246" s="342"/>
      <c r="F246" s="357"/>
      <c r="G246" s="347"/>
      <c r="H246" s="342"/>
      <c r="I246" s="354"/>
      <c r="J246" s="326"/>
      <c r="K246" s="326"/>
      <c r="L246" s="329"/>
      <c r="M246" s="329"/>
    </row>
    <row r="247" spans="1:13" x14ac:dyDescent="0.2">
      <c r="A247" s="327">
        <v>6</v>
      </c>
      <c r="B247" s="343" t="s">
        <v>182</v>
      </c>
      <c r="C247" s="344" t="s">
        <v>865</v>
      </c>
      <c r="D247" s="360">
        <v>2</v>
      </c>
      <c r="E247" s="342">
        <v>70.780900000000003</v>
      </c>
      <c r="F247" s="357">
        <v>70.780900000000003</v>
      </c>
      <c r="G247" s="347">
        <v>7638</v>
      </c>
      <c r="H247" s="342">
        <f>G247/10</f>
        <v>763.8</v>
      </c>
      <c r="I247" s="352">
        <v>7533</v>
      </c>
      <c r="J247" s="324">
        <v>98.625294579732923</v>
      </c>
      <c r="K247" s="324" t="s">
        <v>364</v>
      </c>
      <c r="L247" s="327"/>
      <c r="M247" s="327"/>
    </row>
    <row r="248" spans="1:13" x14ac:dyDescent="0.2">
      <c r="A248" s="328"/>
      <c r="B248" s="343"/>
      <c r="C248" s="345"/>
      <c r="D248" s="360"/>
      <c r="E248" s="342"/>
      <c r="F248" s="357"/>
      <c r="G248" s="347"/>
      <c r="H248" s="342"/>
      <c r="I248" s="353"/>
      <c r="J248" s="325"/>
      <c r="K248" s="325"/>
      <c r="L248" s="328"/>
      <c r="M248" s="328"/>
    </row>
    <row r="249" spans="1:13" ht="25.5" customHeight="1" x14ac:dyDescent="0.2">
      <c r="A249" s="329"/>
      <c r="B249" s="343"/>
      <c r="C249" s="346"/>
      <c r="D249" s="360"/>
      <c r="E249" s="342"/>
      <c r="F249" s="357"/>
      <c r="G249" s="347"/>
      <c r="H249" s="342"/>
      <c r="I249" s="354"/>
      <c r="J249" s="326"/>
      <c r="K249" s="326"/>
      <c r="L249" s="329"/>
      <c r="M249" s="329"/>
    </row>
    <row r="250" spans="1:13" x14ac:dyDescent="0.2">
      <c r="A250" s="327">
        <v>7</v>
      </c>
      <c r="B250" s="343" t="s">
        <v>184</v>
      </c>
      <c r="C250" s="344" t="s">
        <v>866</v>
      </c>
      <c r="D250" s="360">
        <v>2</v>
      </c>
      <c r="E250" s="367">
        <v>76.168700000000001</v>
      </c>
      <c r="F250" s="357">
        <v>76.168700000000001</v>
      </c>
      <c r="G250" s="347">
        <v>9792</v>
      </c>
      <c r="H250" s="342">
        <f t="shared" ref="H250" si="10">G250/10</f>
        <v>979.2</v>
      </c>
      <c r="I250" s="352">
        <v>9418</v>
      </c>
      <c r="J250" s="324">
        <v>96.180555555555557</v>
      </c>
      <c r="K250" s="324" t="s">
        <v>364</v>
      </c>
      <c r="L250" s="327"/>
      <c r="M250" s="327"/>
    </row>
    <row r="251" spans="1:13" x14ac:dyDescent="0.2">
      <c r="A251" s="328"/>
      <c r="B251" s="343"/>
      <c r="C251" s="345"/>
      <c r="D251" s="360"/>
      <c r="E251" s="367"/>
      <c r="F251" s="357"/>
      <c r="G251" s="347"/>
      <c r="H251" s="342"/>
      <c r="I251" s="353"/>
      <c r="J251" s="325"/>
      <c r="K251" s="325"/>
      <c r="L251" s="328"/>
      <c r="M251" s="328"/>
    </row>
    <row r="252" spans="1:13" ht="22.5" customHeight="1" x14ac:dyDescent="0.2">
      <c r="A252" s="329"/>
      <c r="B252" s="343"/>
      <c r="C252" s="346"/>
      <c r="D252" s="360"/>
      <c r="E252" s="367"/>
      <c r="F252" s="357"/>
      <c r="G252" s="347"/>
      <c r="H252" s="342"/>
      <c r="I252" s="354"/>
      <c r="J252" s="326"/>
      <c r="K252" s="326"/>
      <c r="L252" s="329"/>
      <c r="M252" s="329"/>
    </row>
    <row r="253" spans="1:13" x14ac:dyDescent="0.2">
      <c r="A253" s="327">
        <v>8</v>
      </c>
      <c r="B253" s="343" t="s">
        <v>187</v>
      </c>
      <c r="C253" s="344" t="s">
        <v>867</v>
      </c>
      <c r="D253" s="360">
        <v>2</v>
      </c>
      <c r="E253" s="342">
        <v>49.341799999999999</v>
      </c>
      <c r="F253" s="357">
        <v>49.341799999999999</v>
      </c>
      <c r="G253" s="347">
        <v>6239</v>
      </c>
      <c r="H253" s="342">
        <f t="shared" ref="H253" si="11">G253/10</f>
        <v>623.9</v>
      </c>
      <c r="I253" s="352">
        <v>6112</v>
      </c>
      <c r="J253" s="324">
        <v>97.964417374579256</v>
      </c>
      <c r="K253" s="324" t="s">
        <v>364</v>
      </c>
      <c r="L253" s="327"/>
      <c r="M253" s="327"/>
    </row>
    <row r="254" spans="1:13" x14ac:dyDescent="0.2">
      <c r="A254" s="328"/>
      <c r="B254" s="343"/>
      <c r="C254" s="345"/>
      <c r="D254" s="360"/>
      <c r="E254" s="342"/>
      <c r="F254" s="357"/>
      <c r="G254" s="347"/>
      <c r="H254" s="342"/>
      <c r="I254" s="353"/>
      <c r="J254" s="325"/>
      <c r="K254" s="325"/>
      <c r="L254" s="328"/>
      <c r="M254" s="328"/>
    </row>
    <row r="255" spans="1:13" x14ac:dyDescent="0.2">
      <c r="A255" s="329"/>
      <c r="B255" s="343"/>
      <c r="C255" s="346"/>
      <c r="D255" s="360"/>
      <c r="E255" s="342"/>
      <c r="F255" s="357"/>
      <c r="G255" s="347"/>
      <c r="H255" s="342"/>
      <c r="I255" s="354"/>
      <c r="J255" s="326"/>
      <c r="K255" s="326"/>
      <c r="L255" s="329"/>
      <c r="M255" s="329"/>
    </row>
    <row r="256" spans="1:13" ht="30" customHeight="1" x14ac:dyDescent="0.2">
      <c r="A256" s="245" t="s">
        <v>216</v>
      </c>
      <c r="B256" s="338" t="s">
        <v>868</v>
      </c>
      <c r="C256" s="340"/>
      <c r="D256" s="278"/>
      <c r="E256" s="275"/>
      <c r="F256" s="277"/>
      <c r="G256" s="262"/>
      <c r="H256" s="275"/>
      <c r="I256" s="296"/>
      <c r="J256" s="285"/>
      <c r="K256" s="285"/>
      <c r="L256" s="246"/>
      <c r="M256" s="246"/>
    </row>
    <row r="257" spans="1:13" x14ac:dyDescent="0.2">
      <c r="A257" s="327">
        <v>1</v>
      </c>
      <c r="B257" s="343" t="s">
        <v>250</v>
      </c>
      <c r="C257" s="344" t="s">
        <v>869</v>
      </c>
      <c r="D257" s="382">
        <v>4</v>
      </c>
      <c r="E257" s="367">
        <v>125.2396</v>
      </c>
      <c r="F257" s="357">
        <v>125.2396</v>
      </c>
      <c r="G257" s="347">
        <v>19596</v>
      </c>
      <c r="H257" s="342">
        <f>G257/10</f>
        <v>1959.6</v>
      </c>
      <c r="I257" s="383">
        <v>18718</v>
      </c>
      <c r="J257" s="324">
        <v>95.519493774239635</v>
      </c>
      <c r="K257" s="324" t="s">
        <v>364</v>
      </c>
      <c r="L257" s="327"/>
      <c r="M257" s="327"/>
    </row>
    <row r="258" spans="1:13" x14ac:dyDescent="0.2">
      <c r="A258" s="328"/>
      <c r="B258" s="343"/>
      <c r="C258" s="345"/>
      <c r="D258" s="382"/>
      <c r="E258" s="367"/>
      <c r="F258" s="357"/>
      <c r="G258" s="347"/>
      <c r="H258" s="342"/>
      <c r="I258" s="384"/>
      <c r="J258" s="325"/>
      <c r="K258" s="325"/>
      <c r="L258" s="328"/>
      <c r="M258" s="328"/>
    </row>
    <row r="259" spans="1:13" x14ac:dyDescent="0.2">
      <c r="A259" s="328"/>
      <c r="B259" s="343"/>
      <c r="C259" s="345"/>
      <c r="D259" s="382"/>
      <c r="E259" s="367"/>
      <c r="F259" s="357"/>
      <c r="G259" s="347"/>
      <c r="H259" s="342"/>
      <c r="I259" s="384"/>
      <c r="J259" s="325"/>
      <c r="K259" s="325"/>
      <c r="L259" s="328"/>
      <c r="M259" s="328"/>
    </row>
    <row r="260" spans="1:13" x14ac:dyDescent="0.2">
      <c r="A260" s="328"/>
      <c r="B260" s="343"/>
      <c r="C260" s="345"/>
      <c r="D260" s="382"/>
      <c r="E260" s="367"/>
      <c r="F260" s="357"/>
      <c r="G260" s="347"/>
      <c r="H260" s="342"/>
      <c r="I260" s="384"/>
      <c r="J260" s="325"/>
      <c r="K260" s="325"/>
      <c r="L260" s="328"/>
      <c r="M260" s="328"/>
    </row>
    <row r="261" spans="1:13" x14ac:dyDescent="0.2">
      <c r="A261" s="329"/>
      <c r="B261" s="343"/>
      <c r="C261" s="346"/>
      <c r="D261" s="382"/>
      <c r="E261" s="367"/>
      <c r="F261" s="357"/>
      <c r="G261" s="347"/>
      <c r="H261" s="342"/>
      <c r="I261" s="385"/>
      <c r="J261" s="326"/>
      <c r="K261" s="326"/>
      <c r="L261" s="329"/>
      <c r="M261" s="329"/>
    </row>
    <row r="262" spans="1:13" x14ac:dyDescent="0.2">
      <c r="A262" s="327">
        <v>2</v>
      </c>
      <c r="B262" s="343" t="s">
        <v>195</v>
      </c>
      <c r="C262" s="344" t="s">
        <v>870</v>
      </c>
      <c r="D262" s="360">
        <v>3</v>
      </c>
      <c r="E262" s="367">
        <v>83.300399999999996</v>
      </c>
      <c r="F262" s="357">
        <v>83.300399999999996</v>
      </c>
      <c r="G262" s="347">
        <v>15806</v>
      </c>
      <c r="H262" s="342">
        <f>G262/1250*100</f>
        <v>1264.48</v>
      </c>
      <c r="I262" s="383">
        <v>13603</v>
      </c>
      <c r="J262" s="324">
        <v>86.062254839934198</v>
      </c>
      <c r="K262" s="324" t="s">
        <v>364</v>
      </c>
      <c r="L262" s="327"/>
      <c r="M262" s="327"/>
    </row>
    <row r="263" spans="1:13" x14ac:dyDescent="0.2">
      <c r="A263" s="328"/>
      <c r="B263" s="343"/>
      <c r="C263" s="345"/>
      <c r="D263" s="360"/>
      <c r="E263" s="367"/>
      <c r="F263" s="357"/>
      <c r="G263" s="347"/>
      <c r="H263" s="342"/>
      <c r="I263" s="384"/>
      <c r="J263" s="325"/>
      <c r="K263" s="325"/>
      <c r="L263" s="328"/>
      <c r="M263" s="328"/>
    </row>
    <row r="264" spans="1:13" x14ac:dyDescent="0.2">
      <c r="A264" s="328"/>
      <c r="B264" s="343"/>
      <c r="C264" s="345"/>
      <c r="D264" s="360"/>
      <c r="E264" s="367"/>
      <c r="F264" s="357"/>
      <c r="G264" s="347"/>
      <c r="H264" s="342"/>
      <c r="I264" s="384"/>
      <c r="J264" s="325"/>
      <c r="K264" s="325"/>
      <c r="L264" s="328"/>
      <c r="M264" s="328"/>
    </row>
    <row r="265" spans="1:13" x14ac:dyDescent="0.2">
      <c r="A265" s="329"/>
      <c r="B265" s="343"/>
      <c r="C265" s="346"/>
      <c r="D265" s="360"/>
      <c r="E265" s="367"/>
      <c r="F265" s="357"/>
      <c r="G265" s="347"/>
      <c r="H265" s="342"/>
      <c r="I265" s="385"/>
      <c r="J265" s="326"/>
      <c r="K265" s="326"/>
      <c r="L265" s="329"/>
      <c r="M265" s="329"/>
    </row>
    <row r="266" spans="1:13" x14ac:dyDescent="0.2">
      <c r="A266" s="327">
        <v>3</v>
      </c>
      <c r="B266" s="343" t="s">
        <v>199</v>
      </c>
      <c r="C266" s="344" t="s">
        <v>871</v>
      </c>
      <c r="D266" s="360">
        <v>2</v>
      </c>
      <c r="E266" s="367">
        <v>86.106899999999996</v>
      </c>
      <c r="F266" s="357">
        <v>86.106899999999996</v>
      </c>
      <c r="G266" s="347">
        <v>11929</v>
      </c>
      <c r="H266" s="342">
        <f>G266/10</f>
        <v>1192.9000000000001</v>
      </c>
      <c r="I266" s="383">
        <v>10982</v>
      </c>
      <c r="J266" s="324">
        <v>92.061363064800062</v>
      </c>
      <c r="K266" s="324" t="s">
        <v>364</v>
      </c>
      <c r="L266" s="327"/>
      <c r="M266" s="327"/>
    </row>
    <row r="267" spans="1:13" x14ac:dyDescent="0.2">
      <c r="A267" s="328"/>
      <c r="B267" s="343"/>
      <c r="C267" s="345"/>
      <c r="D267" s="360"/>
      <c r="E267" s="367"/>
      <c r="F267" s="357"/>
      <c r="G267" s="347"/>
      <c r="H267" s="342"/>
      <c r="I267" s="384"/>
      <c r="J267" s="325"/>
      <c r="K267" s="325"/>
      <c r="L267" s="328"/>
      <c r="M267" s="328"/>
    </row>
    <row r="268" spans="1:13" ht="28.5" customHeight="1" x14ac:dyDescent="0.2">
      <c r="A268" s="329"/>
      <c r="B268" s="343"/>
      <c r="C268" s="346"/>
      <c r="D268" s="360"/>
      <c r="E268" s="367"/>
      <c r="F268" s="357"/>
      <c r="G268" s="347"/>
      <c r="H268" s="342"/>
      <c r="I268" s="385"/>
      <c r="J268" s="326"/>
      <c r="K268" s="326"/>
      <c r="L268" s="329"/>
      <c r="M268" s="329"/>
    </row>
    <row r="269" spans="1:13" x14ac:dyDescent="0.2">
      <c r="A269" s="327">
        <v>4</v>
      </c>
      <c r="B269" s="343" t="s">
        <v>204</v>
      </c>
      <c r="C269" s="344" t="s">
        <v>872</v>
      </c>
      <c r="D269" s="360">
        <v>2</v>
      </c>
      <c r="E269" s="357">
        <v>72.113900000000001</v>
      </c>
      <c r="F269" s="357">
        <v>72.113900000000001</v>
      </c>
      <c r="G269" s="347">
        <v>12277</v>
      </c>
      <c r="H269" s="342">
        <f>G269/10</f>
        <v>1227.7</v>
      </c>
      <c r="I269" s="383">
        <v>11995</v>
      </c>
      <c r="J269" s="324">
        <v>97.703021910890286</v>
      </c>
      <c r="K269" s="324" t="s">
        <v>364</v>
      </c>
      <c r="L269" s="327"/>
      <c r="M269" s="327"/>
    </row>
    <row r="270" spans="1:13" x14ac:dyDescent="0.2">
      <c r="A270" s="328"/>
      <c r="B270" s="343"/>
      <c r="C270" s="345"/>
      <c r="D270" s="360"/>
      <c r="E270" s="357"/>
      <c r="F270" s="357"/>
      <c r="G270" s="347"/>
      <c r="H270" s="342"/>
      <c r="I270" s="384"/>
      <c r="J270" s="325"/>
      <c r="K270" s="325"/>
      <c r="L270" s="328"/>
      <c r="M270" s="328"/>
    </row>
    <row r="271" spans="1:13" ht="27.75" customHeight="1" x14ac:dyDescent="0.2">
      <c r="A271" s="329"/>
      <c r="B271" s="343"/>
      <c r="C271" s="346"/>
      <c r="D271" s="360"/>
      <c r="E271" s="357"/>
      <c r="F271" s="357"/>
      <c r="G271" s="347"/>
      <c r="H271" s="342"/>
      <c r="I271" s="385"/>
      <c r="J271" s="326"/>
      <c r="K271" s="326"/>
      <c r="L271" s="329"/>
      <c r="M271" s="329"/>
    </row>
    <row r="272" spans="1:13" ht="38.25" customHeight="1" x14ac:dyDescent="0.2">
      <c r="A272" s="246">
        <v>5</v>
      </c>
      <c r="B272" s="228" t="s">
        <v>205</v>
      </c>
      <c r="C272" s="279" t="s">
        <v>873</v>
      </c>
      <c r="D272" s="280">
        <v>0</v>
      </c>
      <c r="E272" s="288">
        <v>99.4846</v>
      </c>
      <c r="F272" s="260">
        <v>99.4846</v>
      </c>
      <c r="G272" s="261">
        <v>5949</v>
      </c>
      <c r="H272" s="265">
        <f>G272/10</f>
        <v>594.9</v>
      </c>
      <c r="I272" s="299">
        <v>5652</v>
      </c>
      <c r="J272" s="265">
        <v>95.007564296520414</v>
      </c>
      <c r="K272" s="265" t="s">
        <v>364</v>
      </c>
      <c r="L272" s="246"/>
      <c r="M272" s="246" t="s">
        <v>364</v>
      </c>
    </row>
    <row r="273" spans="1:13" x14ac:dyDescent="0.2">
      <c r="A273" s="327">
        <v>6</v>
      </c>
      <c r="B273" s="343" t="s">
        <v>207</v>
      </c>
      <c r="C273" s="344" t="s">
        <v>874</v>
      </c>
      <c r="D273" s="360">
        <v>1</v>
      </c>
      <c r="E273" s="367">
        <v>120.27809999999999</v>
      </c>
      <c r="F273" s="357">
        <v>120.27809999999999</v>
      </c>
      <c r="G273" s="347">
        <v>8016</v>
      </c>
      <c r="H273" s="342">
        <f>G273/10</f>
        <v>801.6</v>
      </c>
      <c r="I273" s="383">
        <v>7725</v>
      </c>
      <c r="J273" s="324">
        <v>96.369760479041915</v>
      </c>
      <c r="K273" s="324" t="s">
        <v>364</v>
      </c>
      <c r="L273" s="327"/>
      <c r="M273" s="327"/>
    </row>
    <row r="274" spans="1:13" ht="40.5" customHeight="1" x14ac:dyDescent="0.2">
      <c r="A274" s="329"/>
      <c r="B274" s="343"/>
      <c r="C274" s="346"/>
      <c r="D274" s="360"/>
      <c r="E274" s="367"/>
      <c r="F274" s="357"/>
      <c r="G274" s="347"/>
      <c r="H274" s="342"/>
      <c r="I274" s="385"/>
      <c r="J274" s="326"/>
      <c r="K274" s="326"/>
      <c r="L274" s="329"/>
      <c r="M274" s="329"/>
    </row>
  </sheetData>
  <mergeCells count="842">
    <mergeCell ref="K273:K274"/>
    <mergeCell ref="L273:L274"/>
    <mergeCell ref="M273:M274"/>
    <mergeCell ref="L102:L103"/>
    <mergeCell ref="K102:K103"/>
    <mergeCell ref="F273:F274"/>
    <mergeCell ref="G273:G274"/>
    <mergeCell ref="H273:H274"/>
    <mergeCell ref="I273:I274"/>
    <mergeCell ref="J273:J274"/>
    <mergeCell ref="K262:K265"/>
    <mergeCell ref="L262:L265"/>
    <mergeCell ref="M262:M265"/>
    <mergeCell ref="F266:F268"/>
    <mergeCell ref="G266:G268"/>
    <mergeCell ref="H266:H268"/>
    <mergeCell ref="I266:I268"/>
    <mergeCell ref="J266:J268"/>
    <mergeCell ref="K266:K268"/>
    <mergeCell ref="J262:J265"/>
    <mergeCell ref="A262:A265"/>
    <mergeCell ref="B262:B265"/>
    <mergeCell ref="C262:C265"/>
    <mergeCell ref="D262:D265"/>
    <mergeCell ref="E262:E265"/>
    <mergeCell ref="J102:J103"/>
    <mergeCell ref="I102:I103"/>
    <mergeCell ref="H102:H103"/>
    <mergeCell ref="G102:G103"/>
    <mergeCell ref="F102:F103"/>
    <mergeCell ref="F262:F265"/>
    <mergeCell ref="G262:G265"/>
    <mergeCell ref="H262:H265"/>
    <mergeCell ref="I262:I265"/>
    <mergeCell ref="A273:A274"/>
    <mergeCell ref="B273:B274"/>
    <mergeCell ref="C273:C274"/>
    <mergeCell ref="D273:D274"/>
    <mergeCell ref="E273:E274"/>
    <mergeCell ref="M266:M268"/>
    <mergeCell ref="A269:A271"/>
    <mergeCell ref="B269:B271"/>
    <mergeCell ref="C269:C271"/>
    <mergeCell ref="D269:D271"/>
    <mergeCell ref="E269:E271"/>
    <mergeCell ref="F269:F271"/>
    <mergeCell ref="G269:G271"/>
    <mergeCell ref="H269:H271"/>
    <mergeCell ref="I269:I271"/>
    <mergeCell ref="J269:J271"/>
    <mergeCell ref="K269:K271"/>
    <mergeCell ref="L269:L271"/>
    <mergeCell ref="M269:M271"/>
    <mergeCell ref="A266:A268"/>
    <mergeCell ref="B266:B268"/>
    <mergeCell ref="C266:C268"/>
    <mergeCell ref="D266:D268"/>
    <mergeCell ref="E266:E268"/>
    <mergeCell ref="L266:L268"/>
    <mergeCell ref="L250:L252"/>
    <mergeCell ref="A250:A252"/>
    <mergeCell ref="B250:B252"/>
    <mergeCell ref="J257:J261"/>
    <mergeCell ref="K257:K261"/>
    <mergeCell ref="L257:L261"/>
    <mergeCell ref="M257:M261"/>
    <mergeCell ref="E257:E261"/>
    <mergeCell ref="F257:F261"/>
    <mergeCell ref="G257:G261"/>
    <mergeCell ref="H257:H261"/>
    <mergeCell ref="I257:I261"/>
    <mergeCell ref="E253:E255"/>
    <mergeCell ref="F253:F255"/>
    <mergeCell ref="G253:G255"/>
    <mergeCell ref="H253:H255"/>
    <mergeCell ref="I253:I255"/>
    <mergeCell ref="J253:J255"/>
    <mergeCell ref="K253:K255"/>
    <mergeCell ref="L253:L255"/>
    <mergeCell ref="M253:M255"/>
    <mergeCell ref="A247:A249"/>
    <mergeCell ref="B247:B249"/>
    <mergeCell ref="C247:C249"/>
    <mergeCell ref="D247:D249"/>
    <mergeCell ref="B256:C256"/>
    <mergeCell ref="A257:A261"/>
    <mergeCell ref="B257:B261"/>
    <mergeCell ref="C257:C261"/>
    <mergeCell ref="D257:D261"/>
    <mergeCell ref="A253:A255"/>
    <mergeCell ref="B253:B255"/>
    <mergeCell ref="C253:C255"/>
    <mergeCell ref="D253:D255"/>
    <mergeCell ref="C250:C252"/>
    <mergeCell ref="D250:D252"/>
    <mergeCell ref="E250:E252"/>
    <mergeCell ref="F250:F252"/>
    <mergeCell ref="G250:G252"/>
    <mergeCell ref="H250:H252"/>
    <mergeCell ref="I250:I252"/>
    <mergeCell ref="E247:E249"/>
    <mergeCell ref="M239:M241"/>
    <mergeCell ref="J242:J246"/>
    <mergeCell ref="K242:K246"/>
    <mergeCell ref="L242:L246"/>
    <mergeCell ref="M242:M246"/>
    <mergeCell ref="K247:K249"/>
    <mergeCell ref="L247:L249"/>
    <mergeCell ref="M247:M249"/>
    <mergeCell ref="F247:F249"/>
    <mergeCell ref="G247:G249"/>
    <mergeCell ref="H247:H249"/>
    <mergeCell ref="I247:I249"/>
    <mergeCell ref="J247:J249"/>
    <mergeCell ref="M250:M252"/>
    <mergeCell ref="J250:J252"/>
    <mergeCell ref="K250:K252"/>
    <mergeCell ref="A242:A246"/>
    <mergeCell ref="B242:B246"/>
    <mergeCell ref="C242:C246"/>
    <mergeCell ref="D242:D246"/>
    <mergeCell ref="E242:E246"/>
    <mergeCell ref="F242:F246"/>
    <mergeCell ref="G242:G246"/>
    <mergeCell ref="H242:H246"/>
    <mergeCell ref="I242:I246"/>
    <mergeCell ref="M236:M238"/>
    <mergeCell ref="A239:A241"/>
    <mergeCell ref="B239:B241"/>
    <mergeCell ref="C239:C241"/>
    <mergeCell ref="D239:D241"/>
    <mergeCell ref="E239:E241"/>
    <mergeCell ref="F239:F241"/>
    <mergeCell ref="G239:G241"/>
    <mergeCell ref="H239:H241"/>
    <mergeCell ref="I239:I241"/>
    <mergeCell ref="J239:J241"/>
    <mergeCell ref="K239:K241"/>
    <mergeCell ref="L239:L241"/>
    <mergeCell ref="F236:F238"/>
    <mergeCell ref="G236:G238"/>
    <mergeCell ref="H236:H238"/>
    <mergeCell ref="I236:I238"/>
    <mergeCell ref="J236:J238"/>
    <mergeCell ref="A236:A238"/>
    <mergeCell ref="B236:B238"/>
    <mergeCell ref="C236:C238"/>
    <mergeCell ref="D236:D238"/>
    <mergeCell ref="J227:J228"/>
    <mergeCell ref="K227:K228"/>
    <mergeCell ref="L227:L228"/>
    <mergeCell ref="A227:A228"/>
    <mergeCell ref="E236:E238"/>
    <mergeCell ref="A233:A235"/>
    <mergeCell ref="B233:B235"/>
    <mergeCell ref="C233:C235"/>
    <mergeCell ref="D233:D235"/>
    <mergeCell ref="E233:E235"/>
    <mergeCell ref="F233:F235"/>
    <mergeCell ref="G233:G235"/>
    <mergeCell ref="H233:H235"/>
    <mergeCell ref="K236:K238"/>
    <mergeCell ref="L236:L238"/>
    <mergeCell ref="A225:A226"/>
    <mergeCell ref="B225:B226"/>
    <mergeCell ref="C225:C226"/>
    <mergeCell ref="D225:D226"/>
    <mergeCell ref="I233:I235"/>
    <mergeCell ref="J233:J235"/>
    <mergeCell ref="K233:K235"/>
    <mergeCell ref="L233:L235"/>
    <mergeCell ref="M233:M235"/>
    <mergeCell ref="M227:M228"/>
    <mergeCell ref="B230:C230"/>
    <mergeCell ref="A231:A232"/>
    <mergeCell ref="B231:B232"/>
    <mergeCell ref="C231:C232"/>
    <mergeCell ref="D231:D232"/>
    <mergeCell ref="E231:E232"/>
    <mergeCell ref="F231:F232"/>
    <mergeCell ref="G231:G232"/>
    <mergeCell ref="H231:H232"/>
    <mergeCell ref="I231:I232"/>
    <mergeCell ref="J231:J232"/>
    <mergeCell ref="K231:K232"/>
    <mergeCell ref="L231:L232"/>
    <mergeCell ref="M231:M232"/>
    <mergeCell ref="B227:B228"/>
    <mergeCell ref="C227:C228"/>
    <mergeCell ref="D227:D228"/>
    <mergeCell ref="E227:E228"/>
    <mergeCell ref="F227:F228"/>
    <mergeCell ref="G227:G228"/>
    <mergeCell ref="H227:H228"/>
    <mergeCell ref="I227:I228"/>
    <mergeCell ref="E225:E226"/>
    <mergeCell ref="F225:F226"/>
    <mergeCell ref="G225:G226"/>
    <mergeCell ref="H225:H226"/>
    <mergeCell ref="I225:I226"/>
    <mergeCell ref="A223:A224"/>
    <mergeCell ref="B223:B224"/>
    <mergeCell ref="C223:C224"/>
    <mergeCell ref="D223:D224"/>
    <mergeCell ref="E223:E224"/>
    <mergeCell ref="F223:F224"/>
    <mergeCell ref="G223:G224"/>
    <mergeCell ref="H223:H224"/>
    <mergeCell ref="I223:I224"/>
    <mergeCell ref="K225:K226"/>
    <mergeCell ref="L225:L226"/>
    <mergeCell ref="M225:M226"/>
    <mergeCell ref="J221:J222"/>
    <mergeCell ref="K221:K222"/>
    <mergeCell ref="L221:L222"/>
    <mergeCell ref="F219:F220"/>
    <mergeCell ref="G219:G220"/>
    <mergeCell ref="H219:H220"/>
    <mergeCell ref="I219:I220"/>
    <mergeCell ref="J219:J220"/>
    <mergeCell ref="F221:F222"/>
    <mergeCell ref="G221:G222"/>
    <mergeCell ref="H221:H222"/>
    <mergeCell ref="I221:I222"/>
    <mergeCell ref="K219:K220"/>
    <mergeCell ref="L219:L220"/>
    <mergeCell ref="M219:M220"/>
    <mergeCell ref="M221:M222"/>
    <mergeCell ref="J223:J224"/>
    <mergeCell ref="K223:K224"/>
    <mergeCell ref="L223:L224"/>
    <mergeCell ref="M223:M224"/>
    <mergeCell ref="J225:J226"/>
    <mergeCell ref="A219:A220"/>
    <mergeCell ref="B219:B220"/>
    <mergeCell ref="C219:C220"/>
    <mergeCell ref="D219:D220"/>
    <mergeCell ref="A221:A222"/>
    <mergeCell ref="B221:B222"/>
    <mergeCell ref="C221:C222"/>
    <mergeCell ref="D221:D222"/>
    <mergeCell ref="E221:E222"/>
    <mergeCell ref="E219:E220"/>
    <mergeCell ref="L210:L212"/>
    <mergeCell ref="A210:A212"/>
    <mergeCell ref="B210:B212"/>
    <mergeCell ref="J216:J218"/>
    <mergeCell ref="K216:K218"/>
    <mergeCell ref="L216:L218"/>
    <mergeCell ref="M216:M218"/>
    <mergeCell ref="E216:E218"/>
    <mergeCell ref="F216:F218"/>
    <mergeCell ref="G216:G218"/>
    <mergeCell ref="H216:H218"/>
    <mergeCell ref="I216:I218"/>
    <mergeCell ref="E213:E214"/>
    <mergeCell ref="F213:F214"/>
    <mergeCell ref="G213:G214"/>
    <mergeCell ref="H213:H214"/>
    <mergeCell ref="I213:I214"/>
    <mergeCell ref="J213:J214"/>
    <mergeCell ref="K213:K214"/>
    <mergeCell ref="L213:L214"/>
    <mergeCell ref="M213:M214"/>
    <mergeCell ref="A207:A209"/>
    <mergeCell ref="B207:B209"/>
    <mergeCell ref="C207:C209"/>
    <mergeCell ref="D207:D209"/>
    <mergeCell ref="B215:C215"/>
    <mergeCell ref="A216:A218"/>
    <mergeCell ref="B216:B218"/>
    <mergeCell ref="C216:C218"/>
    <mergeCell ref="D216:D218"/>
    <mergeCell ref="A213:A214"/>
    <mergeCell ref="B213:B214"/>
    <mergeCell ref="C213:C214"/>
    <mergeCell ref="D213:D214"/>
    <mergeCell ref="C210:C212"/>
    <mergeCell ref="D210:D212"/>
    <mergeCell ref="E210:E212"/>
    <mergeCell ref="F210:F212"/>
    <mergeCell ref="G210:G212"/>
    <mergeCell ref="H210:H212"/>
    <mergeCell ref="I210:I212"/>
    <mergeCell ref="E207:E209"/>
    <mergeCell ref="M201:M203"/>
    <mergeCell ref="J204:J206"/>
    <mergeCell ref="K204:K206"/>
    <mergeCell ref="L204:L206"/>
    <mergeCell ref="M204:M206"/>
    <mergeCell ref="K207:K209"/>
    <mergeCell ref="L207:L209"/>
    <mergeCell ref="M207:M209"/>
    <mergeCell ref="F207:F209"/>
    <mergeCell ref="G207:G209"/>
    <mergeCell ref="H207:H209"/>
    <mergeCell ref="I207:I209"/>
    <mergeCell ref="J207:J209"/>
    <mergeCell ref="M210:M212"/>
    <mergeCell ref="J210:J212"/>
    <mergeCell ref="K210:K212"/>
    <mergeCell ref="A204:A206"/>
    <mergeCell ref="B204:B206"/>
    <mergeCell ref="C204:C206"/>
    <mergeCell ref="D204:D206"/>
    <mergeCell ref="E204:E206"/>
    <mergeCell ref="F204:F206"/>
    <mergeCell ref="G204:G206"/>
    <mergeCell ref="H204:H206"/>
    <mergeCell ref="I204:I206"/>
    <mergeCell ref="K198:K200"/>
    <mergeCell ref="L198:L200"/>
    <mergeCell ref="M198:M200"/>
    <mergeCell ref="A201:A203"/>
    <mergeCell ref="B201:B203"/>
    <mergeCell ref="C201:C203"/>
    <mergeCell ref="D201:D203"/>
    <mergeCell ref="E201:E203"/>
    <mergeCell ref="F201:F203"/>
    <mergeCell ref="G201:G203"/>
    <mergeCell ref="H201:H203"/>
    <mergeCell ref="I201:I203"/>
    <mergeCell ref="J201:J203"/>
    <mergeCell ref="K201:K203"/>
    <mergeCell ref="L201:L203"/>
    <mergeCell ref="F198:F200"/>
    <mergeCell ref="G198:G200"/>
    <mergeCell ref="H198:H200"/>
    <mergeCell ref="I198:I200"/>
    <mergeCell ref="J198:J200"/>
    <mergeCell ref="A198:A200"/>
    <mergeCell ref="B198:B200"/>
    <mergeCell ref="C198:C200"/>
    <mergeCell ref="D198:D200"/>
    <mergeCell ref="E198:E200"/>
    <mergeCell ref="A195:A197"/>
    <mergeCell ref="B195:B197"/>
    <mergeCell ref="C195:C197"/>
    <mergeCell ref="D195:D197"/>
    <mergeCell ref="E195:E197"/>
    <mergeCell ref="F195:F197"/>
    <mergeCell ref="G195:G197"/>
    <mergeCell ref="H195:H197"/>
    <mergeCell ref="M195:M197"/>
    <mergeCell ref="M187:M188"/>
    <mergeCell ref="B191:C191"/>
    <mergeCell ref="A192:A194"/>
    <mergeCell ref="B192:B194"/>
    <mergeCell ref="C192:C194"/>
    <mergeCell ref="D192:D194"/>
    <mergeCell ref="E192:E194"/>
    <mergeCell ref="F192:F194"/>
    <mergeCell ref="G192:G194"/>
    <mergeCell ref="H192:H194"/>
    <mergeCell ref="I192:I194"/>
    <mergeCell ref="J192:J194"/>
    <mergeCell ref="K192:K194"/>
    <mergeCell ref="L192:L194"/>
    <mergeCell ref="M192:M194"/>
    <mergeCell ref="J187:J188"/>
    <mergeCell ref="K187:K188"/>
    <mergeCell ref="L187:L188"/>
    <mergeCell ref="A187:A188"/>
    <mergeCell ref="J183:J186"/>
    <mergeCell ref="A183:A186"/>
    <mergeCell ref="B183:B186"/>
    <mergeCell ref="C183:C186"/>
    <mergeCell ref="D183:D186"/>
    <mergeCell ref="I195:I197"/>
    <mergeCell ref="J195:J197"/>
    <mergeCell ref="K195:K197"/>
    <mergeCell ref="L195:L197"/>
    <mergeCell ref="B187:B188"/>
    <mergeCell ref="C187:C188"/>
    <mergeCell ref="D187:D188"/>
    <mergeCell ref="E187:E188"/>
    <mergeCell ref="F187:F188"/>
    <mergeCell ref="G187:G188"/>
    <mergeCell ref="H187:H188"/>
    <mergeCell ref="I187:I188"/>
    <mergeCell ref="E183:E186"/>
    <mergeCell ref="F183:F186"/>
    <mergeCell ref="G183:G186"/>
    <mergeCell ref="H183:H186"/>
    <mergeCell ref="I183:I186"/>
    <mergeCell ref="M178:M180"/>
    <mergeCell ref="A181:A182"/>
    <mergeCell ref="B181:B182"/>
    <mergeCell ref="C181:C182"/>
    <mergeCell ref="D181:D182"/>
    <mergeCell ref="E181:E182"/>
    <mergeCell ref="F181:F182"/>
    <mergeCell ref="G181:G182"/>
    <mergeCell ref="H181:H182"/>
    <mergeCell ref="I181:I182"/>
    <mergeCell ref="J181:J182"/>
    <mergeCell ref="K181:K182"/>
    <mergeCell ref="L181:L182"/>
    <mergeCell ref="M181:M182"/>
    <mergeCell ref="K183:K186"/>
    <mergeCell ref="L183:L186"/>
    <mergeCell ref="M183:M186"/>
    <mergeCell ref="K175:K177"/>
    <mergeCell ref="L175:L177"/>
    <mergeCell ref="M175:M177"/>
    <mergeCell ref="A178:A180"/>
    <mergeCell ref="B178:B180"/>
    <mergeCell ref="C178:C180"/>
    <mergeCell ref="D178:D180"/>
    <mergeCell ref="E178:E180"/>
    <mergeCell ref="F178:F180"/>
    <mergeCell ref="G178:G180"/>
    <mergeCell ref="H178:H180"/>
    <mergeCell ref="I178:I180"/>
    <mergeCell ref="J178:J180"/>
    <mergeCell ref="K178:K180"/>
    <mergeCell ref="L178:L180"/>
    <mergeCell ref="F175:F177"/>
    <mergeCell ref="G175:G177"/>
    <mergeCell ref="H175:H177"/>
    <mergeCell ref="I175:I177"/>
    <mergeCell ref="J175:J177"/>
    <mergeCell ref="A175:A177"/>
    <mergeCell ref="B175:B177"/>
    <mergeCell ref="C175:C177"/>
    <mergeCell ref="D175:D177"/>
    <mergeCell ref="E175:E177"/>
    <mergeCell ref="A170:A171"/>
    <mergeCell ref="B170:B171"/>
    <mergeCell ref="C170:C171"/>
    <mergeCell ref="D170:D171"/>
    <mergeCell ref="E170:E171"/>
    <mergeCell ref="F170:F171"/>
    <mergeCell ref="G170:G171"/>
    <mergeCell ref="H170:H171"/>
    <mergeCell ref="I170:I171"/>
    <mergeCell ref="J170:J171"/>
    <mergeCell ref="K170:K171"/>
    <mergeCell ref="L170:L171"/>
    <mergeCell ref="M170:M171"/>
    <mergeCell ref="M161:M165"/>
    <mergeCell ref="I167:I169"/>
    <mergeCell ref="J167:J169"/>
    <mergeCell ref="K167:K169"/>
    <mergeCell ref="L167:L169"/>
    <mergeCell ref="M167:M169"/>
    <mergeCell ref="J161:J165"/>
    <mergeCell ref="K161:K165"/>
    <mergeCell ref="L161:L165"/>
    <mergeCell ref="B166:C166"/>
    <mergeCell ref="A167:A169"/>
    <mergeCell ref="B167:B169"/>
    <mergeCell ref="C167:C169"/>
    <mergeCell ref="D167:D169"/>
    <mergeCell ref="E167:E169"/>
    <mergeCell ref="F167:F169"/>
    <mergeCell ref="G167:G169"/>
    <mergeCell ref="H167:H169"/>
    <mergeCell ref="F157:F160"/>
    <mergeCell ref="G157:G160"/>
    <mergeCell ref="H157:H160"/>
    <mergeCell ref="I157:I160"/>
    <mergeCell ref="J157:J160"/>
    <mergeCell ref="A157:A160"/>
    <mergeCell ref="B157:B160"/>
    <mergeCell ref="C157:C160"/>
    <mergeCell ref="D157:D160"/>
    <mergeCell ref="E157:E160"/>
    <mergeCell ref="A161:A165"/>
    <mergeCell ref="B161:B165"/>
    <mergeCell ref="C161:C165"/>
    <mergeCell ref="D161:D165"/>
    <mergeCell ref="E161:E165"/>
    <mergeCell ref="F161:F165"/>
    <mergeCell ref="G161:G165"/>
    <mergeCell ref="H161:H165"/>
    <mergeCell ref="I161:I165"/>
    <mergeCell ref="J155:J156"/>
    <mergeCell ref="K155:K156"/>
    <mergeCell ref="L155:L156"/>
    <mergeCell ref="M155:M156"/>
    <mergeCell ref="E155:E156"/>
    <mergeCell ref="F155:F156"/>
    <mergeCell ref="G155:G156"/>
    <mergeCell ref="H155:H156"/>
    <mergeCell ref="I155:I156"/>
    <mergeCell ref="K157:K160"/>
    <mergeCell ref="L157:L160"/>
    <mergeCell ref="M157:M160"/>
    <mergeCell ref="B154:C154"/>
    <mergeCell ref="A155:A156"/>
    <mergeCell ref="B155:B156"/>
    <mergeCell ref="C155:C156"/>
    <mergeCell ref="D155:D156"/>
    <mergeCell ref="M146:M148"/>
    <mergeCell ref="A151:A153"/>
    <mergeCell ref="B151:B153"/>
    <mergeCell ref="C151:C153"/>
    <mergeCell ref="D151:D153"/>
    <mergeCell ref="E151:E153"/>
    <mergeCell ref="F151:F153"/>
    <mergeCell ref="G151:G153"/>
    <mergeCell ref="H151:H153"/>
    <mergeCell ref="I151:I153"/>
    <mergeCell ref="J151:J153"/>
    <mergeCell ref="K151:K153"/>
    <mergeCell ref="L151:L153"/>
    <mergeCell ref="M151:M153"/>
    <mergeCell ref="J146:J148"/>
    <mergeCell ref="K146:K148"/>
    <mergeCell ref="A143:A145"/>
    <mergeCell ref="B143:B145"/>
    <mergeCell ref="C143:C145"/>
    <mergeCell ref="D143:D145"/>
    <mergeCell ref="A146:A148"/>
    <mergeCell ref="B146:B148"/>
    <mergeCell ref="C146:C148"/>
    <mergeCell ref="D146:D148"/>
    <mergeCell ref="E146:E148"/>
    <mergeCell ref="E143:E145"/>
    <mergeCell ref="E141:E142"/>
    <mergeCell ref="F141:F142"/>
    <mergeCell ref="G141:G142"/>
    <mergeCell ref="H141:H142"/>
    <mergeCell ref="I141:I142"/>
    <mergeCell ref="L146:L148"/>
    <mergeCell ref="F143:F145"/>
    <mergeCell ref="G143:G145"/>
    <mergeCell ref="H143:H145"/>
    <mergeCell ref="I143:I145"/>
    <mergeCell ref="J143:J145"/>
    <mergeCell ref="F146:F148"/>
    <mergeCell ref="G146:G148"/>
    <mergeCell ref="H146:H148"/>
    <mergeCell ref="I146:I148"/>
    <mergeCell ref="K143:K145"/>
    <mergeCell ref="L143:L145"/>
    <mergeCell ref="M143:M145"/>
    <mergeCell ref="B140:C140"/>
    <mergeCell ref="A141:A142"/>
    <mergeCell ref="B141:B142"/>
    <mergeCell ref="C141:C142"/>
    <mergeCell ref="D141:D142"/>
    <mergeCell ref="M134:M136"/>
    <mergeCell ref="A137:A139"/>
    <mergeCell ref="B137:B139"/>
    <mergeCell ref="C137:C139"/>
    <mergeCell ref="D137:D139"/>
    <mergeCell ref="E137:E139"/>
    <mergeCell ref="F137:F139"/>
    <mergeCell ref="G137:G139"/>
    <mergeCell ref="H137:H139"/>
    <mergeCell ref="I137:I139"/>
    <mergeCell ref="J137:J139"/>
    <mergeCell ref="K137:K139"/>
    <mergeCell ref="L137:L139"/>
    <mergeCell ref="M137:M139"/>
    <mergeCell ref="J141:J142"/>
    <mergeCell ref="K141:K142"/>
    <mergeCell ref="L141:L142"/>
    <mergeCell ref="M141:M142"/>
    <mergeCell ref="K132:K133"/>
    <mergeCell ref="L132:L133"/>
    <mergeCell ref="M132:M133"/>
    <mergeCell ref="A134:A136"/>
    <mergeCell ref="B134:B136"/>
    <mergeCell ref="C134:C136"/>
    <mergeCell ref="D134:D136"/>
    <mergeCell ref="E134:E136"/>
    <mergeCell ref="F134:F136"/>
    <mergeCell ref="G134:G136"/>
    <mergeCell ref="H134:H136"/>
    <mergeCell ref="I134:I136"/>
    <mergeCell ref="J134:J136"/>
    <mergeCell ref="K134:K136"/>
    <mergeCell ref="L134:L136"/>
    <mergeCell ref="F132:F133"/>
    <mergeCell ref="G132:G133"/>
    <mergeCell ref="H132:H133"/>
    <mergeCell ref="I132:I133"/>
    <mergeCell ref="J132:J133"/>
    <mergeCell ref="A132:A133"/>
    <mergeCell ref="B132:B133"/>
    <mergeCell ref="C132:C133"/>
    <mergeCell ref="D132:D133"/>
    <mergeCell ref="E132:E133"/>
    <mergeCell ref="M127:M129"/>
    <mergeCell ref="A130:A131"/>
    <mergeCell ref="B130:B131"/>
    <mergeCell ref="C130:C131"/>
    <mergeCell ref="D130:D131"/>
    <mergeCell ref="E130:E131"/>
    <mergeCell ref="F130:F131"/>
    <mergeCell ref="G130:G131"/>
    <mergeCell ref="H130:H131"/>
    <mergeCell ref="I130:I131"/>
    <mergeCell ref="J130:J131"/>
    <mergeCell ref="K130:K131"/>
    <mergeCell ref="L130:L131"/>
    <mergeCell ref="M130:M131"/>
    <mergeCell ref="H127:H129"/>
    <mergeCell ref="I127:I129"/>
    <mergeCell ref="J127:J129"/>
    <mergeCell ref="K127:K129"/>
    <mergeCell ref="L127:L129"/>
    <mergeCell ref="A127:A129"/>
    <mergeCell ref="B127:B129"/>
    <mergeCell ref="C127:C129"/>
    <mergeCell ref="D127:D129"/>
    <mergeCell ref="E127:E129"/>
    <mergeCell ref="J124:J125"/>
    <mergeCell ref="K124:K125"/>
    <mergeCell ref="L124:L125"/>
    <mergeCell ref="M124:M125"/>
    <mergeCell ref="A124:A125"/>
    <mergeCell ref="B124:B125"/>
    <mergeCell ref="C124:C125"/>
    <mergeCell ref="D124:D125"/>
    <mergeCell ref="E124:E125"/>
    <mergeCell ref="F124:F125"/>
    <mergeCell ref="G124:G125"/>
    <mergeCell ref="H124:H125"/>
    <mergeCell ref="I124:I125"/>
    <mergeCell ref="B126:C126"/>
    <mergeCell ref="F127:F129"/>
    <mergeCell ref="G127:G129"/>
    <mergeCell ref="D113:D117"/>
    <mergeCell ref="E113:E117"/>
    <mergeCell ref="F113:F117"/>
    <mergeCell ref="G113:G117"/>
    <mergeCell ref="J122:J123"/>
    <mergeCell ref="K122:K123"/>
    <mergeCell ref="L122:L123"/>
    <mergeCell ref="M122:M123"/>
    <mergeCell ref="A122:A123"/>
    <mergeCell ref="B122:B123"/>
    <mergeCell ref="C122:C123"/>
    <mergeCell ref="D122:D123"/>
    <mergeCell ref="E122:E123"/>
    <mergeCell ref="F122:F123"/>
    <mergeCell ref="G122:G123"/>
    <mergeCell ref="H122:H123"/>
    <mergeCell ref="I122:I123"/>
    <mergeCell ref="A110:A112"/>
    <mergeCell ref="B110:B112"/>
    <mergeCell ref="C110:C112"/>
    <mergeCell ref="D110:D112"/>
    <mergeCell ref="M113:M117"/>
    <mergeCell ref="A118:A120"/>
    <mergeCell ref="B118:B120"/>
    <mergeCell ref="C118:C120"/>
    <mergeCell ref="D118:D120"/>
    <mergeCell ref="E118:E120"/>
    <mergeCell ref="F118:F120"/>
    <mergeCell ref="G118:G120"/>
    <mergeCell ref="H118:H120"/>
    <mergeCell ref="I118:I120"/>
    <mergeCell ref="J118:J120"/>
    <mergeCell ref="K118:K120"/>
    <mergeCell ref="L118:L120"/>
    <mergeCell ref="M118:M120"/>
    <mergeCell ref="J113:J117"/>
    <mergeCell ref="K113:K117"/>
    <mergeCell ref="L113:L117"/>
    <mergeCell ref="A113:A117"/>
    <mergeCell ref="B113:B117"/>
    <mergeCell ref="C113:C117"/>
    <mergeCell ref="H113:H117"/>
    <mergeCell ref="I113:I117"/>
    <mergeCell ref="E110:E112"/>
    <mergeCell ref="J107:J109"/>
    <mergeCell ref="K107:K109"/>
    <mergeCell ref="L107:L109"/>
    <mergeCell ref="M107:M109"/>
    <mergeCell ref="E107:E109"/>
    <mergeCell ref="F107:F109"/>
    <mergeCell ref="G107:G109"/>
    <mergeCell ref="H107:H109"/>
    <mergeCell ref="I107:I109"/>
    <mergeCell ref="K110:K112"/>
    <mergeCell ref="L110:L112"/>
    <mergeCell ref="M110:M112"/>
    <mergeCell ref="F110:F112"/>
    <mergeCell ref="G110:G112"/>
    <mergeCell ref="H110:H112"/>
    <mergeCell ref="I110:I112"/>
    <mergeCell ref="J110:J112"/>
    <mergeCell ref="B106:C106"/>
    <mergeCell ref="A107:A109"/>
    <mergeCell ref="B107:B109"/>
    <mergeCell ref="C107:C109"/>
    <mergeCell ref="D107:D109"/>
    <mergeCell ref="M102:M103"/>
    <mergeCell ref="A104:A105"/>
    <mergeCell ref="B104:B105"/>
    <mergeCell ref="C104:C105"/>
    <mergeCell ref="D104:D105"/>
    <mergeCell ref="E104:E105"/>
    <mergeCell ref="F104:F105"/>
    <mergeCell ref="G104:G105"/>
    <mergeCell ref="H104:H105"/>
    <mergeCell ref="I104:I105"/>
    <mergeCell ref="J104:J105"/>
    <mergeCell ref="K104:K105"/>
    <mergeCell ref="L104:L105"/>
    <mergeCell ref="M104:M105"/>
    <mergeCell ref="E102:E103"/>
    <mergeCell ref="D102:D103"/>
    <mergeCell ref="C102:C103"/>
    <mergeCell ref="B102:B103"/>
    <mergeCell ref="A102:A103"/>
    <mergeCell ref="K99:K101"/>
    <mergeCell ref="L99:L101"/>
    <mergeCell ref="M99:M101"/>
    <mergeCell ref="F99:F101"/>
    <mergeCell ref="G99:G101"/>
    <mergeCell ref="H99:H101"/>
    <mergeCell ref="I99:I101"/>
    <mergeCell ref="J99:J101"/>
    <mergeCell ref="A99:A101"/>
    <mergeCell ref="B99:B101"/>
    <mergeCell ref="C99:C101"/>
    <mergeCell ref="D99:D101"/>
    <mergeCell ref="E99:E101"/>
    <mergeCell ref="A89:A91"/>
    <mergeCell ref="B89:B91"/>
    <mergeCell ref="C89:C91"/>
    <mergeCell ref="D89:D91"/>
    <mergeCell ref="M92:M94"/>
    <mergeCell ref="A95:A98"/>
    <mergeCell ref="B95:B98"/>
    <mergeCell ref="C95:C98"/>
    <mergeCell ref="D95:D98"/>
    <mergeCell ref="E95:E98"/>
    <mergeCell ref="F95:F98"/>
    <mergeCell ref="G95:G98"/>
    <mergeCell ref="H95:H98"/>
    <mergeCell ref="I95:I98"/>
    <mergeCell ref="J95:J98"/>
    <mergeCell ref="K95:K98"/>
    <mergeCell ref="L95:L98"/>
    <mergeCell ref="M95:M98"/>
    <mergeCell ref="J92:J94"/>
    <mergeCell ref="K92:K94"/>
    <mergeCell ref="L92:L94"/>
    <mergeCell ref="A92:A94"/>
    <mergeCell ref="B92:B94"/>
    <mergeCell ref="C92:C94"/>
    <mergeCell ref="H92:H94"/>
    <mergeCell ref="I92:I94"/>
    <mergeCell ref="E89:E91"/>
    <mergeCell ref="K85:K87"/>
    <mergeCell ref="L85:L87"/>
    <mergeCell ref="M85:M87"/>
    <mergeCell ref="B88:C88"/>
    <mergeCell ref="F85:F87"/>
    <mergeCell ref="G85:G87"/>
    <mergeCell ref="H85:H87"/>
    <mergeCell ref="I85:I87"/>
    <mergeCell ref="J85:J87"/>
    <mergeCell ref="K89:K91"/>
    <mergeCell ref="L89:L91"/>
    <mergeCell ref="M89:M91"/>
    <mergeCell ref="F89:F91"/>
    <mergeCell ref="G89:G91"/>
    <mergeCell ref="H89:H91"/>
    <mergeCell ref="I89:I91"/>
    <mergeCell ref="J89:J91"/>
    <mergeCell ref="D92:D94"/>
    <mergeCell ref="E92:E94"/>
    <mergeCell ref="F92:F94"/>
    <mergeCell ref="G92:G94"/>
    <mergeCell ref="A85:A87"/>
    <mergeCell ref="B85:B87"/>
    <mergeCell ref="C85:C87"/>
    <mergeCell ref="D85:D87"/>
    <mergeCell ref="E85:E87"/>
    <mergeCell ref="M77:M80"/>
    <mergeCell ref="A81:A84"/>
    <mergeCell ref="B81:B84"/>
    <mergeCell ref="C81:C84"/>
    <mergeCell ref="D81:D84"/>
    <mergeCell ref="E81:E84"/>
    <mergeCell ref="F81:F84"/>
    <mergeCell ref="G81:G84"/>
    <mergeCell ref="H81:H84"/>
    <mergeCell ref="I81:I84"/>
    <mergeCell ref="J81:J84"/>
    <mergeCell ref="K81:K84"/>
    <mergeCell ref="L81:L84"/>
    <mergeCell ref="M81:M84"/>
    <mergeCell ref="K72:K76"/>
    <mergeCell ref="L72:L76"/>
    <mergeCell ref="M72:M76"/>
    <mergeCell ref="A77:A80"/>
    <mergeCell ref="B77:B80"/>
    <mergeCell ref="C77:C80"/>
    <mergeCell ref="D77:D80"/>
    <mergeCell ref="E77:E80"/>
    <mergeCell ref="F77:F80"/>
    <mergeCell ref="G77:G80"/>
    <mergeCell ref="H77:H80"/>
    <mergeCell ref="I77:I80"/>
    <mergeCell ref="J77:J80"/>
    <mergeCell ref="K77:K80"/>
    <mergeCell ref="L77:L80"/>
    <mergeCell ref="F72:F76"/>
    <mergeCell ref="G72:G76"/>
    <mergeCell ref="H72:H76"/>
    <mergeCell ref="I72:I76"/>
    <mergeCell ref="J72:J76"/>
    <mergeCell ref="A72:A76"/>
    <mergeCell ref="B72:B76"/>
    <mergeCell ref="C72:C76"/>
    <mergeCell ref="D72:D76"/>
    <mergeCell ref="E72:E76"/>
    <mergeCell ref="A69:A71"/>
    <mergeCell ref="B69:B71"/>
    <mergeCell ref="C69:C71"/>
    <mergeCell ref="D69:D71"/>
    <mergeCell ref="E69:E71"/>
    <mergeCell ref="F69:F71"/>
    <mergeCell ref="G69:G71"/>
    <mergeCell ref="H69:H71"/>
    <mergeCell ref="I69:I71"/>
    <mergeCell ref="J69:J71"/>
    <mergeCell ref="K69:K71"/>
    <mergeCell ref="L69:L71"/>
    <mergeCell ref="M69:M71"/>
    <mergeCell ref="L1:M1"/>
    <mergeCell ref="C2:L2"/>
    <mergeCell ref="C3:L3"/>
    <mergeCell ref="A5:A6"/>
    <mergeCell ref="B5:B6"/>
    <mergeCell ref="C5:C6"/>
    <mergeCell ref="D5:D6"/>
    <mergeCell ref="E5:F5"/>
    <mergeCell ref="G5:J5"/>
    <mergeCell ref="K5:K6"/>
    <mergeCell ref="L5:L6"/>
    <mergeCell ref="M5:M6"/>
    <mergeCell ref="A1:C1"/>
  </mergeCells>
  <pageMargins left="0.70866141732283472" right="0.70866141732283472" top="0.74803149606299213" bottom="0.7480314960629921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0"/>
  <sheetViews>
    <sheetView topLeftCell="A3" zoomScaleNormal="100" workbookViewId="0">
      <selection activeCell="C14" sqref="C14:K14"/>
    </sheetView>
  </sheetViews>
  <sheetFormatPr defaultColWidth="8" defaultRowHeight="15.75" x14ac:dyDescent="0.25"/>
  <cols>
    <col min="1" max="1" width="5.25" style="173" customWidth="1"/>
    <col min="2" max="2" width="20.25" style="1" customWidth="1"/>
    <col min="3" max="3" width="16.25" style="1" customWidth="1"/>
    <col min="4" max="7" width="16.25" style="2" customWidth="1"/>
    <col min="8" max="8" width="16.625" style="2" customWidth="1"/>
    <col min="9" max="9" width="13.625" style="2" customWidth="1"/>
    <col min="10" max="10" width="12.625" style="2" customWidth="1"/>
    <col min="11" max="16384" width="8" style="2"/>
  </cols>
  <sheetData>
    <row r="1" spans="1:11" ht="24.75" customHeight="1" x14ac:dyDescent="0.25">
      <c r="B1" s="301"/>
      <c r="C1" s="301"/>
      <c r="D1" s="301"/>
      <c r="E1" s="3"/>
      <c r="F1" s="3"/>
      <c r="G1" s="3"/>
      <c r="H1" s="3"/>
      <c r="I1" s="86" t="s">
        <v>251</v>
      </c>
    </row>
    <row r="2" spans="1:11" s="5" customFormat="1" ht="44.45" customHeight="1" x14ac:dyDescent="0.25">
      <c r="B2" s="85"/>
      <c r="C2" s="313" t="s">
        <v>726</v>
      </c>
      <c r="D2" s="313"/>
      <c r="E2" s="313"/>
      <c r="F2" s="313"/>
      <c r="G2" s="313"/>
      <c r="H2" s="313"/>
      <c r="I2" s="14"/>
    </row>
    <row r="3" spans="1:11" s="5" customFormat="1" ht="4.9000000000000004" customHeight="1" x14ac:dyDescent="0.25">
      <c r="B3" s="389"/>
      <c r="C3" s="389"/>
      <c r="D3" s="389"/>
      <c r="E3" s="389"/>
      <c r="F3" s="389"/>
      <c r="G3" s="389"/>
      <c r="H3" s="389"/>
      <c r="I3" s="389"/>
    </row>
    <row r="4" spans="1:11" s="5" customFormat="1" ht="84" customHeight="1" x14ac:dyDescent="0.25">
      <c r="A4" s="152" t="s">
        <v>373</v>
      </c>
      <c r="B4" s="4" t="s">
        <v>252</v>
      </c>
      <c r="C4" s="4" t="s">
        <v>253</v>
      </c>
      <c r="D4" s="4" t="s">
        <v>254</v>
      </c>
      <c r="E4" s="4" t="s">
        <v>255</v>
      </c>
      <c r="F4" s="4" t="s">
        <v>256</v>
      </c>
      <c r="G4" s="4" t="s">
        <v>257</v>
      </c>
      <c r="H4" s="4" t="s">
        <v>258</v>
      </c>
      <c r="I4" s="4" t="s">
        <v>259</v>
      </c>
      <c r="J4" s="13" t="s">
        <v>17</v>
      </c>
    </row>
    <row r="5" spans="1:11" s="5" customFormat="1" ht="27.75" customHeight="1" x14ac:dyDescent="0.25">
      <c r="A5" s="152" t="s">
        <v>10</v>
      </c>
      <c r="B5" s="105" t="s">
        <v>377</v>
      </c>
      <c r="C5" s="99"/>
      <c r="D5" s="99"/>
      <c r="E5" s="99"/>
      <c r="F5" s="99"/>
      <c r="G5" s="99"/>
      <c r="H5" s="99"/>
      <c r="I5" s="99"/>
      <c r="J5" s="191"/>
    </row>
    <row r="6" spans="1:11" s="5" customFormat="1" ht="27.75" customHeight="1" x14ac:dyDescent="0.25">
      <c r="A6" s="151">
        <v>1</v>
      </c>
      <c r="B6" s="23" t="s">
        <v>260</v>
      </c>
      <c r="C6" s="197">
        <v>121</v>
      </c>
      <c r="D6" s="197">
        <v>3</v>
      </c>
      <c r="E6" s="197">
        <v>1</v>
      </c>
      <c r="F6" s="197">
        <v>118</v>
      </c>
      <c r="G6" s="197">
        <v>46</v>
      </c>
      <c r="H6" s="197">
        <v>7</v>
      </c>
      <c r="I6" s="197">
        <v>75</v>
      </c>
      <c r="J6" s="108"/>
    </row>
    <row r="7" spans="1:11" s="5" customFormat="1" ht="27.75" customHeight="1" x14ac:dyDescent="0.25">
      <c r="A7" s="151">
        <v>2</v>
      </c>
      <c r="B7" s="23" t="s">
        <v>261</v>
      </c>
      <c r="C7" s="197">
        <v>10</v>
      </c>
      <c r="D7" s="197">
        <v>0</v>
      </c>
      <c r="E7" s="197">
        <v>0</v>
      </c>
      <c r="F7" s="197">
        <v>10</v>
      </c>
      <c r="G7" s="197">
        <v>5</v>
      </c>
      <c r="H7" s="197">
        <v>0</v>
      </c>
      <c r="I7" s="197">
        <v>5</v>
      </c>
      <c r="J7" s="108"/>
    </row>
    <row r="8" spans="1:11" s="5" customFormat="1" ht="27.75" customHeight="1" x14ac:dyDescent="0.25">
      <c r="A8" s="151">
        <v>3</v>
      </c>
      <c r="B8" s="91" t="s">
        <v>267</v>
      </c>
      <c r="C8" s="198">
        <v>6</v>
      </c>
      <c r="D8" s="198">
        <v>0</v>
      </c>
      <c r="E8" s="198">
        <v>0</v>
      </c>
      <c r="F8" s="199">
        <v>6</v>
      </c>
      <c r="G8" s="198">
        <v>0</v>
      </c>
      <c r="H8" s="197">
        <v>0</v>
      </c>
      <c r="I8" s="197">
        <v>6</v>
      </c>
      <c r="J8" s="200"/>
    </row>
    <row r="9" spans="1:11" s="5" customFormat="1" ht="27.75" customHeight="1" x14ac:dyDescent="0.25">
      <c r="A9" s="151"/>
      <c r="B9" s="100" t="s">
        <v>587</v>
      </c>
      <c r="C9" s="201">
        <f>SUM(C6:C8)</f>
        <v>137</v>
      </c>
      <c r="D9" s="201">
        <f>SUM(D6:D8)</f>
        <v>3</v>
      </c>
      <c r="E9" s="201">
        <f t="shared" ref="E9:H9" si="0">SUM(E6:E8)</f>
        <v>1</v>
      </c>
      <c r="F9" s="201">
        <f t="shared" si="0"/>
        <v>134</v>
      </c>
      <c r="G9" s="201">
        <f t="shared" si="0"/>
        <v>51</v>
      </c>
      <c r="H9" s="201">
        <f t="shared" si="0"/>
        <v>7</v>
      </c>
      <c r="I9" s="201">
        <f>SUM(I6:I8)</f>
        <v>86</v>
      </c>
      <c r="J9" s="22"/>
    </row>
    <row r="10" spans="1:11" s="5" customFormat="1" ht="27.75" customHeight="1" x14ac:dyDescent="0.25">
      <c r="A10" s="194" t="s">
        <v>534</v>
      </c>
      <c r="B10" s="195" t="s">
        <v>535</v>
      </c>
      <c r="C10" s="99"/>
      <c r="D10" s="99"/>
      <c r="E10" s="99"/>
      <c r="F10" s="99"/>
      <c r="G10" s="99"/>
      <c r="H10" s="99"/>
      <c r="I10" s="99"/>
      <c r="J10" s="191"/>
    </row>
    <row r="11" spans="1:11" ht="27.75" customHeight="1" x14ac:dyDescent="0.25">
      <c r="A11" s="13">
        <v>1</v>
      </c>
      <c r="B11" s="7" t="s">
        <v>260</v>
      </c>
      <c r="C11" s="7">
        <v>188</v>
      </c>
      <c r="D11" s="6">
        <v>6</v>
      </c>
      <c r="E11" s="6">
        <v>4</v>
      </c>
      <c r="F11" s="7">
        <f>C11-D11-E11</f>
        <v>178</v>
      </c>
      <c r="G11" s="6">
        <v>71</v>
      </c>
      <c r="H11" s="13">
        <v>4</v>
      </c>
      <c r="I11" s="8">
        <f>C11-G11</f>
        <v>117</v>
      </c>
      <c r="J11" s="192"/>
    </row>
    <row r="12" spans="1:11" s="72" customFormat="1" ht="27.75" customHeight="1" x14ac:dyDescent="0.25">
      <c r="A12" s="13">
        <v>2</v>
      </c>
      <c r="B12" s="7" t="s">
        <v>261</v>
      </c>
      <c r="C12" s="7">
        <v>5</v>
      </c>
      <c r="D12" s="6">
        <v>0</v>
      </c>
      <c r="E12" s="6">
        <v>0</v>
      </c>
      <c r="F12" s="7">
        <f>C12-D12-E12</f>
        <v>5</v>
      </c>
      <c r="G12" s="6">
        <v>2</v>
      </c>
      <c r="H12" s="13">
        <v>0</v>
      </c>
      <c r="I12" s="8">
        <f>C12-G12</f>
        <v>3</v>
      </c>
      <c r="J12" s="193"/>
    </row>
    <row r="13" spans="1:11" s="10" customFormat="1" ht="27.75" customHeight="1" x14ac:dyDescent="0.25">
      <c r="A13" s="152"/>
      <c r="B13" s="77" t="s">
        <v>587</v>
      </c>
      <c r="C13" s="9">
        <f>SUM(C11:C12)</f>
        <v>193</v>
      </c>
      <c r="D13" s="9">
        <f t="shared" ref="D13:I13" si="1">SUM(D11:D12)</f>
        <v>6</v>
      </c>
      <c r="E13" s="9">
        <f t="shared" si="1"/>
        <v>4</v>
      </c>
      <c r="F13" s="9">
        <f t="shared" si="1"/>
        <v>183</v>
      </c>
      <c r="G13" s="9">
        <f t="shared" si="1"/>
        <v>73</v>
      </c>
      <c r="H13" s="9">
        <f t="shared" si="1"/>
        <v>4</v>
      </c>
      <c r="I13" s="9">
        <f t="shared" si="1"/>
        <v>120</v>
      </c>
      <c r="J13" s="152"/>
    </row>
    <row r="14" spans="1:11" s="11" customFormat="1" ht="27.75" customHeight="1" x14ac:dyDescent="0.25">
      <c r="A14" s="202"/>
      <c r="B14" s="37" t="s">
        <v>588</v>
      </c>
      <c r="C14" s="300">
        <f>SUM(C9,C13)</f>
        <v>330</v>
      </c>
      <c r="D14" s="300">
        <f t="shared" ref="D14:I14" si="2">SUM(D9,D13)</f>
        <v>9</v>
      </c>
      <c r="E14" s="300">
        <f t="shared" si="2"/>
        <v>5</v>
      </c>
      <c r="F14" s="300">
        <f t="shared" si="2"/>
        <v>317</v>
      </c>
      <c r="G14" s="300">
        <f t="shared" si="2"/>
        <v>124</v>
      </c>
      <c r="H14" s="300">
        <f t="shared" si="2"/>
        <v>11</v>
      </c>
      <c r="I14" s="300">
        <f t="shared" si="2"/>
        <v>206</v>
      </c>
      <c r="J14" s="119"/>
      <c r="K14" s="61"/>
    </row>
    <row r="15" spans="1:11" s="11" customFormat="1" ht="18.95" customHeight="1" x14ac:dyDescent="0.25">
      <c r="A15" s="172"/>
      <c r="B15" s="12"/>
      <c r="C15" s="12"/>
      <c r="G15" s="390"/>
      <c r="H15" s="390"/>
      <c r="I15" s="390"/>
    </row>
    <row r="16" spans="1:11" s="11" customFormat="1" x14ac:dyDescent="0.25">
      <c r="A16" s="172"/>
      <c r="B16" s="391"/>
      <c r="C16" s="391"/>
      <c r="D16" s="388"/>
      <c r="E16" s="388"/>
      <c r="F16" s="388"/>
      <c r="G16" s="388"/>
      <c r="H16" s="388"/>
      <c r="I16" s="388"/>
    </row>
    <row r="17" spans="1:9" s="11" customFormat="1" ht="18.95" customHeight="1" x14ac:dyDescent="0.25">
      <c r="A17" s="172"/>
      <c r="B17" s="388"/>
      <c r="C17" s="388"/>
      <c r="D17" s="388"/>
      <c r="E17" s="388"/>
      <c r="F17" s="388"/>
      <c r="G17" s="388"/>
      <c r="H17" s="388"/>
      <c r="I17" s="388"/>
    </row>
    <row r="18" spans="1:9" s="11" customFormat="1" ht="18.95" customHeight="1" x14ac:dyDescent="0.25">
      <c r="A18" s="172"/>
      <c r="B18" s="388"/>
      <c r="C18" s="388"/>
      <c r="D18" s="388"/>
      <c r="E18" s="388"/>
      <c r="F18" s="388"/>
      <c r="G18" s="388"/>
      <c r="H18" s="388"/>
      <c r="I18" s="388"/>
    </row>
    <row r="19" spans="1:9" s="11" customFormat="1" ht="18.95" customHeight="1" x14ac:dyDescent="0.25">
      <c r="A19" s="172"/>
    </row>
    <row r="20" spans="1:9" s="11" customFormat="1" ht="18.95" customHeight="1" x14ac:dyDescent="0.25">
      <c r="A20" s="172"/>
    </row>
    <row r="210" ht="36.75" customHeight="1" x14ac:dyDescent="0.25"/>
    <row r="211" ht="36.75" customHeight="1" x14ac:dyDescent="0.25"/>
    <row r="212" ht="36.75" customHeight="1" x14ac:dyDescent="0.25"/>
    <row r="213" ht="36.75" customHeight="1" x14ac:dyDescent="0.25"/>
    <row r="214" ht="36.75" customHeight="1" x14ac:dyDescent="0.25"/>
    <row r="215" ht="36.75" customHeight="1" x14ac:dyDescent="0.25"/>
    <row r="216" ht="36.75" customHeight="1" x14ac:dyDescent="0.25"/>
    <row r="217" ht="36.75" customHeight="1" x14ac:dyDescent="0.25"/>
    <row r="218" ht="36.75" customHeight="1" x14ac:dyDescent="0.25"/>
    <row r="219" ht="36.75" customHeight="1" x14ac:dyDescent="0.25"/>
    <row r="220" ht="36.75" customHeight="1" x14ac:dyDescent="0.25"/>
  </sheetData>
  <mergeCells count="7">
    <mergeCell ref="B1:D1"/>
    <mergeCell ref="C2:H2"/>
    <mergeCell ref="B17:I17"/>
    <mergeCell ref="B18:I18"/>
    <mergeCell ref="B3:I3"/>
    <mergeCell ref="G15:I15"/>
    <mergeCell ref="B16:I16"/>
  </mergeCells>
  <pageMargins left="0.39" right="0.24" top="0.24" bottom="0.23" header="0.27" footer="0.2"/>
  <pageSetup paperSize="9" scale="95" orientation="landscape" verticalDpi="0" r:id="rId1"/>
  <headerFooter>
    <oddHeader>&amp;C&amp;P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4"/>
  <sheetViews>
    <sheetView zoomScale="80" zoomScaleNormal="80" workbookViewId="0">
      <selection activeCell="C3" sqref="C3:F3"/>
    </sheetView>
  </sheetViews>
  <sheetFormatPr defaultColWidth="9" defaultRowHeight="42.75" customHeight="1" x14ac:dyDescent="0.25"/>
  <cols>
    <col min="1" max="1" width="4.5" style="70" customWidth="1"/>
    <col min="2" max="2" width="27.375" style="11" customWidth="1"/>
    <col min="3" max="3" width="7.5" style="11" customWidth="1"/>
    <col min="4" max="5" width="7.25" style="11" customWidth="1"/>
    <col min="6" max="6" width="8.875" style="70" customWidth="1"/>
    <col min="7" max="9" width="7.25" style="11" customWidth="1"/>
    <col min="10" max="10" width="9.25" style="11" customWidth="1"/>
    <col min="11" max="14" width="8.375" style="11" customWidth="1"/>
    <col min="15" max="15" width="15.375" style="11" customWidth="1"/>
    <col min="16" max="16384" width="9" style="11"/>
  </cols>
  <sheetData>
    <row r="1" spans="1:15" ht="25.15" customHeight="1" x14ac:dyDescent="0.25">
      <c r="A1" s="301"/>
      <c r="B1" s="301"/>
      <c r="C1" s="301"/>
      <c r="D1" s="73"/>
      <c r="E1" s="73"/>
      <c r="F1" s="73"/>
      <c r="G1" s="73"/>
      <c r="H1" s="73"/>
      <c r="I1" s="73"/>
      <c r="J1" s="73"/>
      <c r="N1" s="392" t="s">
        <v>18</v>
      </c>
      <c r="O1" s="392"/>
    </row>
    <row r="2" spans="1:15" ht="54" customHeight="1" x14ac:dyDescent="0.25">
      <c r="A2" s="396" t="s">
        <v>727</v>
      </c>
      <c r="B2" s="396"/>
      <c r="C2" s="396"/>
      <c r="D2" s="396"/>
      <c r="E2" s="396"/>
      <c r="F2" s="396"/>
      <c r="G2" s="396"/>
      <c r="H2" s="396"/>
      <c r="I2" s="396"/>
      <c r="J2" s="396"/>
      <c r="K2" s="396"/>
      <c r="L2" s="396"/>
      <c r="M2" s="396"/>
      <c r="N2" s="396"/>
      <c r="O2" s="396"/>
    </row>
    <row r="3" spans="1:15" ht="96.75" customHeight="1" x14ac:dyDescent="0.25">
      <c r="A3" s="394" t="s">
        <v>2</v>
      </c>
      <c r="B3" s="394" t="s">
        <v>3</v>
      </c>
      <c r="C3" s="393" t="s">
        <v>4</v>
      </c>
      <c r="D3" s="393"/>
      <c r="E3" s="393"/>
      <c r="F3" s="393"/>
      <c r="G3" s="393" t="s">
        <v>5</v>
      </c>
      <c r="H3" s="393"/>
      <c r="I3" s="393"/>
      <c r="J3" s="393"/>
      <c r="K3" s="393" t="s">
        <v>6</v>
      </c>
      <c r="L3" s="393"/>
      <c r="M3" s="393"/>
      <c r="N3" s="393"/>
      <c r="O3" s="394" t="s">
        <v>17</v>
      </c>
    </row>
    <row r="4" spans="1:15" ht="79.5" customHeight="1" x14ac:dyDescent="0.25">
      <c r="A4" s="395"/>
      <c r="B4" s="395"/>
      <c r="C4" s="75" t="s">
        <v>7</v>
      </c>
      <c r="D4" s="75" t="s">
        <v>8</v>
      </c>
      <c r="E4" s="75" t="s">
        <v>9</v>
      </c>
      <c r="F4" s="175" t="s">
        <v>16</v>
      </c>
      <c r="G4" s="75" t="s">
        <v>7</v>
      </c>
      <c r="H4" s="75" t="s">
        <v>8</v>
      </c>
      <c r="I4" s="75" t="s">
        <v>9</v>
      </c>
      <c r="J4" s="175" t="s">
        <v>16</v>
      </c>
      <c r="K4" s="75" t="s">
        <v>7</v>
      </c>
      <c r="L4" s="75" t="s">
        <v>8</v>
      </c>
      <c r="M4" s="75" t="s">
        <v>9</v>
      </c>
      <c r="N4" s="175" t="s">
        <v>16</v>
      </c>
      <c r="O4" s="395"/>
    </row>
    <row r="5" spans="1:15" ht="22.5" customHeight="1" x14ac:dyDescent="0.25">
      <c r="A5" s="176"/>
      <c r="B5" s="177">
        <v>1</v>
      </c>
      <c r="C5" s="177">
        <v>2</v>
      </c>
      <c r="D5" s="177">
        <v>3</v>
      </c>
      <c r="E5" s="177">
        <v>4</v>
      </c>
      <c r="F5" s="177">
        <v>5</v>
      </c>
      <c r="G5" s="177">
        <v>6</v>
      </c>
      <c r="H5" s="177">
        <v>7</v>
      </c>
      <c r="I5" s="177">
        <v>8</v>
      </c>
      <c r="J5" s="177">
        <v>9</v>
      </c>
      <c r="K5" s="177">
        <v>10</v>
      </c>
      <c r="L5" s="177">
        <v>11</v>
      </c>
      <c r="M5" s="177">
        <v>12</v>
      </c>
      <c r="N5" s="177">
        <v>13</v>
      </c>
      <c r="O5" s="177">
        <v>14</v>
      </c>
    </row>
    <row r="6" spans="1:15" ht="30.75" customHeight="1" x14ac:dyDescent="0.25">
      <c r="A6" s="176"/>
      <c r="B6" s="178" t="s">
        <v>377</v>
      </c>
      <c r="C6" s="177"/>
      <c r="D6" s="177"/>
      <c r="E6" s="177"/>
      <c r="F6" s="177"/>
      <c r="G6" s="177"/>
      <c r="H6" s="177"/>
      <c r="I6" s="177"/>
      <c r="J6" s="177"/>
      <c r="K6" s="177"/>
      <c r="L6" s="177"/>
      <c r="M6" s="177"/>
      <c r="N6" s="177"/>
      <c r="O6" s="177"/>
    </row>
    <row r="7" spans="1:15" ht="30.75" customHeight="1" x14ac:dyDescent="0.25">
      <c r="A7" s="203" t="s">
        <v>10</v>
      </c>
      <c r="B7" s="204" t="s">
        <v>11</v>
      </c>
      <c r="C7" s="205">
        <f>SUM(C8,C21,C36,C63,C84,C115,C133,)</f>
        <v>1471</v>
      </c>
      <c r="D7" s="205">
        <f t="shared" ref="D7:M7" si="0">SUM(D8,D21,D36,D63,D84,D115,D133,)</f>
        <v>1384</v>
      </c>
      <c r="E7" s="205">
        <f t="shared" si="0"/>
        <v>0</v>
      </c>
      <c r="F7" s="205">
        <f t="shared" si="0"/>
        <v>1370</v>
      </c>
      <c r="G7" s="205">
        <f t="shared" si="0"/>
        <v>1424</v>
      </c>
      <c r="H7" s="205">
        <f t="shared" si="0"/>
        <v>1324</v>
      </c>
      <c r="I7" s="205">
        <f t="shared" si="0"/>
        <v>0</v>
      </c>
      <c r="J7" s="205">
        <f t="shared" si="0"/>
        <v>1055</v>
      </c>
      <c r="K7" s="205">
        <f t="shared" si="0"/>
        <v>235</v>
      </c>
      <c r="L7" s="205">
        <f t="shared" si="0"/>
        <v>200</v>
      </c>
      <c r="M7" s="205">
        <f t="shared" si="0"/>
        <v>0</v>
      </c>
      <c r="N7" s="205">
        <f>J7</f>
        <v>1055</v>
      </c>
      <c r="O7" s="177"/>
    </row>
    <row r="8" spans="1:15" ht="30.75" customHeight="1" x14ac:dyDescent="0.25">
      <c r="A8" s="206" t="s">
        <v>0</v>
      </c>
      <c r="B8" s="189" t="s">
        <v>378</v>
      </c>
      <c r="C8" s="206">
        <f>C9+C19</f>
        <v>104</v>
      </c>
      <c r="D8" s="206">
        <f t="shared" ref="D8:I8" si="1">D9+D19</f>
        <v>108</v>
      </c>
      <c r="E8" s="206">
        <f t="shared" si="1"/>
        <v>0</v>
      </c>
      <c r="F8" s="206">
        <f t="shared" si="1"/>
        <v>100</v>
      </c>
      <c r="G8" s="206">
        <f t="shared" si="1"/>
        <v>101</v>
      </c>
      <c r="H8" s="206">
        <f t="shared" si="1"/>
        <v>103</v>
      </c>
      <c r="I8" s="206">
        <f t="shared" si="1"/>
        <v>0</v>
      </c>
      <c r="J8" s="206">
        <f>J9+J19</f>
        <v>86</v>
      </c>
      <c r="K8" s="206">
        <f>K9+K19</f>
        <v>1</v>
      </c>
      <c r="L8" s="206">
        <f t="shared" ref="L8" si="2">L9+L19</f>
        <v>22</v>
      </c>
      <c r="M8" s="205"/>
      <c r="N8" s="205">
        <f t="shared" ref="N8:N71" si="3">J8</f>
        <v>86</v>
      </c>
      <c r="O8" s="177"/>
    </row>
    <row r="9" spans="1:15" ht="30.75" customHeight="1" x14ac:dyDescent="0.25">
      <c r="A9" s="206">
        <v>1</v>
      </c>
      <c r="B9" s="187" t="s">
        <v>589</v>
      </c>
      <c r="C9" s="206">
        <f>SUM(C10:C18)</f>
        <v>93</v>
      </c>
      <c r="D9" s="206">
        <f t="shared" ref="D9:I9" si="4">SUM(D10:D18)</f>
        <v>96</v>
      </c>
      <c r="E9" s="206">
        <f t="shared" si="4"/>
        <v>0</v>
      </c>
      <c r="F9" s="206">
        <f t="shared" si="4"/>
        <v>90</v>
      </c>
      <c r="G9" s="206">
        <f t="shared" si="4"/>
        <v>90</v>
      </c>
      <c r="H9" s="206">
        <f t="shared" si="4"/>
        <v>91</v>
      </c>
      <c r="I9" s="206">
        <f t="shared" si="4"/>
        <v>0</v>
      </c>
      <c r="J9" s="206">
        <f>SUM(J10:J18)</f>
        <v>77</v>
      </c>
      <c r="K9" s="206">
        <f t="shared" ref="K9:L9" si="5">SUM(K10:K18)</f>
        <v>1</v>
      </c>
      <c r="L9" s="206">
        <f t="shared" si="5"/>
        <v>18</v>
      </c>
      <c r="M9" s="203"/>
      <c r="N9" s="205">
        <f t="shared" si="3"/>
        <v>77</v>
      </c>
      <c r="O9" s="177"/>
    </row>
    <row r="10" spans="1:15" ht="30.75" customHeight="1" x14ac:dyDescent="0.25">
      <c r="A10" s="207" t="s">
        <v>333</v>
      </c>
      <c r="B10" s="208" t="s">
        <v>540</v>
      </c>
      <c r="C10" s="207">
        <v>11</v>
      </c>
      <c r="D10" s="207">
        <v>11</v>
      </c>
      <c r="E10" s="207">
        <v>0</v>
      </c>
      <c r="F10" s="207">
        <v>10</v>
      </c>
      <c r="G10" s="207">
        <v>11</v>
      </c>
      <c r="H10" s="207">
        <v>11</v>
      </c>
      <c r="I10" s="207">
        <v>0</v>
      </c>
      <c r="J10" s="207">
        <v>8</v>
      </c>
      <c r="K10" s="207">
        <v>1</v>
      </c>
      <c r="L10" s="207"/>
      <c r="M10" s="203"/>
      <c r="N10" s="209">
        <f t="shared" si="3"/>
        <v>8</v>
      </c>
      <c r="O10" s="177"/>
    </row>
    <row r="11" spans="1:15" ht="30.75" customHeight="1" x14ac:dyDescent="0.25">
      <c r="A11" s="207" t="s">
        <v>334</v>
      </c>
      <c r="B11" s="208" t="s">
        <v>590</v>
      </c>
      <c r="C11" s="207">
        <v>10</v>
      </c>
      <c r="D11" s="207">
        <v>11</v>
      </c>
      <c r="E11" s="207">
        <v>0</v>
      </c>
      <c r="F11" s="207">
        <v>10</v>
      </c>
      <c r="G11" s="207">
        <v>10</v>
      </c>
      <c r="H11" s="207">
        <v>10</v>
      </c>
      <c r="I11" s="207">
        <v>0</v>
      </c>
      <c r="J11" s="207">
        <v>8</v>
      </c>
      <c r="K11" s="207"/>
      <c r="L11" s="207"/>
      <c r="M11" s="203"/>
      <c r="N11" s="209">
        <f t="shared" si="3"/>
        <v>8</v>
      </c>
      <c r="O11" s="177"/>
    </row>
    <row r="12" spans="1:15" ht="30.75" customHeight="1" x14ac:dyDescent="0.25">
      <c r="A12" s="207" t="s">
        <v>335</v>
      </c>
      <c r="B12" s="208" t="s">
        <v>591</v>
      </c>
      <c r="C12" s="207">
        <v>10</v>
      </c>
      <c r="D12" s="207">
        <v>11</v>
      </c>
      <c r="E12" s="207">
        <v>0</v>
      </c>
      <c r="F12" s="207">
        <v>10</v>
      </c>
      <c r="G12" s="207">
        <v>10</v>
      </c>
      <c r="H12" s="207">
        <v>11</v>
      </c>
      <c r="I12" s="207">
        <v>0</v>
      </c>
      <c r="J12" s="207">
        <v>9</v>
      </c>
      <c r="K12" s="207"/>
      <c r="L12" s="207">
        <v>2</v>
      </c>
      <c r="M12" s="203"/>
      <c r="N12" s="209">
        <f t="shared" si="3"/>
        <v>9</v>
      </c>
      <c r="O12" s="177"/>
    </row>
    <row r="13" spans="1:15" ht="30.75" customHeight="1" x14ac:dyDescent="0.25">
      <c r="A13" s="207" t="s">
        <v>336</v>
      </c>
      <c r="B13" s="208" t="s">
        <v>592</v>
      </c>
      <c r="C13" s="207">
        <v>10</v>
      </c>
      <c r="D13" s="207">
        <v>10</v>
      </c>
      <c r="E13" s="207">
        <v>0</v>
      </c>
      <c r="F13" s="207">
        <v>10</v>
      </c>
      <c r="G13" s="207">
        <v>10</v>
      </c>
      <c r="H13" s="207">
        <v>9</v>
      </c>
      <c r="I13" s="207">
        <v>0</v>
      </c>
      <c r="J13" s="207">
        <v>10</v>
      </c>
      <c r="K13" s="207"/>
      <c r="L13" s="207">
        <v>5</v>
      </c>
      <c r="M13" s="203"/>
      <c r="N13" s="209">
        <f t="shared" si="3"/>
        <v>10</v>
      </c>
      <c r="O13" s="177"/>
    </row>
    <row r="14" spans="1:15" ht="30.75" customHeight="1" x14ac:dyDescent="0.25">
      <c r="A14" s="207" t="s">
        <v>337</v>
      </c>
      <c r="B14" s="208" t="s">
        <v>542</v>
      </c>
      <c r="C14" s="207">
        <v>10</v>
      </c>
      <c r="D14" s="207">
        <v>10</v>
      </c>
      <c r="E14" s="207">
        <v>0</v>
      </c>
      <c r="F14" s="207">
        <v>10</v>
      </c>
      <c r="G14" s="207">
        <v>9</v>
      </c>
      <c r="H14" s="207">
        <v>9</v>
      </c>
      <c r="I14" s="207">
        <v>0</v>
      </c>
      <c r="J14" s="207">
        <v>8</v>
      </c>
      <c r="K14" s="207"/>
      <c r="L14" s="207">
        <v>3</v>
      </c>
      <c r="M14" s="203"/>
      <c r="N14" s="209">
        <f t="shared" si="3"/>
        <v>8</v>
      </c>
      <c r="O14" s="177"/>
    </row>
    <row r="15" spans="1:15" ht="30.75" customHeight="1" x14ac:dyDescent="0.25">
      <c r="A15" s="207" t="s">
        <v>338</v>
      </c>
      <c r="B15" s="208" t="s">
        <v>593</v>
      </c>
      <c r="C15" s="207">
        <v>10</v>
      </c>
      <c r="D15" s="207">
        <v>11</v>
      </c>
      <c r="E15" s="207">
        <v>0</v>
      </c>
      <c r="F15" s="207">
        <v>10</v>
      </c>
      <c r="G15" s="207">
        <v>9</v>
      </c>
      <c r="H15" s="207">
        <v>10</v>
      </c>
      <c r="I15" s="207">
        <v>0</v>
      </c>
      <c r="J15" s="207">
        <v>8</v>
      </c>
      <c r="K15" s="207"/>
      <c r="L15" s="207">
        <v>6</v>
      </c>
      <c r="M15" s="203"/>
      <c r="N15" s="209">
        <f t="shared" si="3"/>
        <v>8</v>
      </c>
      <c r="O15" s="177"/>
    </row>
    <row r="16" spans="1:15" ht="30.75" customHeight="1" x14ac:dyDescent="0.25">
      <c r="A16" s="207" t="s">
        <v>339</v>
      </c>
      <c r="B16" s="208" t="s">
        <v>594</v>
      </c>
      <c r="C16" s="207">
        <v>11</v>
      </c>
      <c r="D16" s="207">
        <v>11</v>
      </c>
      <c r="E16" s="207">
        <v>0</v>
      </c>
      <c r="F16" s="207">
        <v>10</v>
      </c>
      <c r="G16" s="207">
        <v>11</v>
      </c>
      <c r="H16" s="207">
        <v>11</v>
      </c>
      <c r="I16" s="207">
        <v>0</v>
      </c>
      <c r="J16" s="207">
        <v>9</v>
      </c>
      <c r="K16" s="207"/>
      <c r="L16" s="207"/>
      <c r="M16" s="203"/>
      <c r="N16" s="209">
        <f t="shared" si="3"/>
        <v>9</v>
      </c>
      <c r="O16" s="177"/>
    </row>
    <row r="17" spans="1:15" ht="30.75" customHeight="1" x14ac:dyDescent="0.25">
      <c r="A17" s="207" t="s">
        <v>340</v>
      </c>
      <c r="B17" s="208" t="s">
        <v>595</v>
      </c>
      <c r="C17" s="207">
        <v>11</v>
      </c>
      <c r="D17" s="207">
        <v>11</v>
      </c>
      <c r="E17" s="207">
        <v>0</v>
      </c>
      <c r="F17" s="207">
        <v>10</v>
      </c>
      <c r="G17" s="207">
        <v>10</v>
      </c>
      <c r="H17" s="207">
        <v>10</v>
      </c>
      <c r="I17" s="207">
        <v>0</v>
      </c>
      <c r="J17" s="207">
        <v>8</v>
      </c>
      <c r="K17" s="207"/>
      <c r="L17" s="207"/>
      <c r="M17" s="203"/>
      <c r="N17" s="209">
        <f t="shared" si="3"/>
        <v>8</v>
      </c>
      <c r="O17" s="177"/>
    </row>
    <row r="18" spans="1:15" ht="30.75" customHeight="1" x14ac:dyDescent="0.25">
      <c r="A18" s="207" t="s">
        <v>341</v>
      </c>
      <c r="B18" s="208" t="s">
        <v>596</v>
      </c>
      <c r="C18" s="207">
        <v>10</v>
      </c>
      <c r="D18" s="207">
        <v>10</v>
      </c>
      <c r="E18" s="207">
        <v>0</v>
      </c>
      <c r="F18" s="207">
        <v>10</v>
      </c>
      <c r="G18" s="207">
        <v>10</v>
      </c>
      <c r="H18" s="207">
        <v>10</v>
      </c>
      <c r="I18" s="207">
        <v>0</v>
      </c>
      <c r="J18" s="207">
        <v>9</v>
      </c>
      <c r="K18" s="207"/>
      <c r="L18" s="207">
        <v>2</v>
      </c>
      <c r="M18" s="203"/>
      <c r="N18" s="209">
        <f t="shared" si="3"/>
        <v>9</v>
      </c>
      <c r="O18" s="177"/>
    </row>
    <row r="19" spans="1:15" ht="30.75" customHeight="1" x14ac:dyDescent="0.25">
      <c r="A19" s="206">
        <v>2</v>
      </c>
      <c r="B19" s="187" t="s">
        <v>597</v>
      </c>
      <c r="C19" s="206">
        <f>C20</f>
        <v>11</v>
      </c>
      <c r="D19" s="206">
        <f t="shared" ref="D19:L19" si="6">D20</f>
        <v>12</v>
      </c>
      <c r="E19" s="206">
        <f t="shared" si="6"/>
        <v>0</v>
      </c>
      <c r="F19" s="206">
        <f t="shared" si="6"/>
        <v>10</v>
      </c>
      <c r="G19" s="206">
        <f t="shared" si="6"/>
        <v>11</v>
      </c>
      <c r="H19" s="206">
        <f t="shared" si="6"/>
        <v>12</v>
      </c>
      <c r="I19" s="206">
        <f t="shared" si="6"/>
        <v>0</v>
      </c>
      <c r="J19" s="206">
        <f t="shared" si="6"/>
        <v>9</v>
      </c>
      <c r="K19" s="206">
        <f t="shared" si="6"/>
        <v>0</v>
      </c>
      <c r="L19" s="206">
        <f t="shared" si="6"/>
        <v>4</v>
      </c>
      <c r="M19" s="203"/>
      <c r="N19" s="209">
        <f t="shared" si="3"/>
        <v>9</v>
      </c>
      <c r="O19" s="177"/>
    </row>
    <row r="20" spans="1:15" ht="30.75" customHeight="1" x14ac:dyDescent="0.25">
      <c r="A20" s="207" t="s">
        <v>350</v>
      </c>
      <c r="B20" s="208" t="s">
        <v>598</v>
      </c>
      <c r="C20" s="207">
        <v>11</v>
      </c>
      <c r="D20" s="207">
        <v>12</v>
      </c>
      <c r="E20" s="207">
        <v>0</v>
      </c>
      <c r="F20" s="207">
        <v>10</v>
      </c>
      <c r="G20" s="207">
        <v>11</v>
      </c>
      <c r="H20" s="207">
        <v>12</v>
      </c>
      <c r="I20" s="207">
        <v>0</v>
      </c>
      <c r="J20" s="207">
        <v>9</v>
      </c>
      <c r="K20" s="207"/>
      <c r="L20" s="207">
        <v>4</v>
      </c>
      <c r="M20" s="203"/>
      <c r="N20" s="209">
        <f t="shared" si="3"/>
        <v>9</v>
      </c>
      <c r="O20" s="177"/>
    </row>
    <row r="21" spans="1:15" ht="30.75" customHeight="1" x14ac:dyDescent="0.25">
      <c r="A21" s="203" t="s">
        <v>1</v>
      </c>
      <c r="B21" s="189" t="s">
        <v>389</v>
      </c>
      <c r="C21" s="205">
        <f>C22+C34</f>
        <v>131</v>
      </c>
      <c r="D21" s="205">
        <f t="shared" ref="D21:M21" si="7">D22+D34</f>
        <v>118</v>
      </c>
      <c r="E21" s="205">
        <f t="shared" si="7"/>
        <v>0</v>
      </c>
      <c r="F21" s="205">
        <f t="shared" si="7"/>
        <v>120</v>
      </c>
      <c r="G21" s="205">
        <f t="shared" si="7"/>
        <v>125</v>
      </c>
      <c r="H21" s="205">
        <f t="shared" si="7"/>
        <v>110</v>
      </c>
      <c r="I21" s="205">
        <f t="shared" si="7"/>
        <v>0</v>
      </c>
      <c r="J21" s="205">
        <f t="shared" si="7"/>
        <v>103</v>
      </c>
      <c r="K21" s="205">
        <f t="shared" si="7"/>
        <v>43</v>
      </c>
      <c r="L21" s="205">
        <f t="shared" si="7"/>
        <v>32</v>
      </c>
      <c r="M21" s="205">
        <f t="shared" si="7"/>
        <v>0</v>
      </c>
      <c r="N21" s="205">
        <f t="shared" si="3"/>
        <v>103</v>
      </c>
      <c r="O21" s="177"/>
    </row>
    <row r="22" spans="1:15" ht="30.75" customHeight="1" x14ac:dyDescent="0.25">
      <c r="A22" s="206">
        <v>1</v>
      </c>
      <c r="B22" s="187" t="s">
        <v>589</v>
      </c>
      <c r="C22" s="206">
        <f>SUM(C23:C33)</f>
        <v>120</v>
      </c>
      <c r="D22" s="206">
        <f t="shared" ref="D22:M22" si="8">SUM(D23:D33)</f>
        <v>107</v>
      </c>
      <c r="E22" s="206">
        <f t="shared" si="8"/>
        <v>0</v>
      </c>
      <c r="F22" s="206">
        <f t="shared" si="8"/>
        <v>110</v>
      </c>
      <c r="G22" s="206">
        <f t="shared" si="8"/>
        <v>115</v>
      </c>
      <c r="H22" s="206">
        <f t="shared" si="8"/>
        <v>100</v>
      </c>
      <c r="I22" s="206">
        <f t="shared" si="8"/>
        <v>0</v>
      </c>
      <c r="J22" s="206">
        <f t="shared" si="8"/>
        <v>95</v>
      </c>
      <c r="K22" s="206">
        <f t="shared" si="8"/>
        <v>41</v>
      </c>
      <c r="L22" s="206">
        <f t="shared" si="8"/>
        <v>31</v>
      </c>
      <c r="M22" s="203">
        <f t="shared" si="8"/>
        <v>0</v>
      </c>
      <c r="N22" s="205">
        <f t="shared" si="3"/>
        <v>95</v>
      </c>
      <c r="O22" s="177"/>
    </row>
    <row r="23" spans="1:15" ht="30.75" customHeight="1" x14ac:dyDescent="0.25">
      <c r="A23" s="200" t="s">
        <v>333</v>
      </c>
      <c r="B23" s="208" t="s">
        <v>599</v>
      </c>
      <c r="C23" s="207">
        <v>11</v>
      </c>
      <c r="D23" s="207">
        <v>11</v>
      </c>
      <c r="E23" s="207"/>
      <c r="F23" s="207">
        <v>10</v>
      </c>
      <c r="G23" s="207">
        <v>11</v>
      </c>
      <c r="H23" s="207">
        <v>10</v>
      </c>
      <c r="I23" s="207"/>
      <c r="J23" s="207">
        <v>9</v>
      </c>
      <c r="K23" s="207">
        <v>7</v>
      </c>
      <c r="L23" s="207">
        <v>1</v>
      </c>
      <c r="M23" s="203"/>
      <c r="N23" s="209">
        <f t="shared" si="3"/>
        <v>9</v>
      </c>
      <c r="O23" s="177"/>
    </row>
    <row r="24" spans="1:15" ht="30.75" customHeight="1" x14ac:dyDescent="0.25">
      <c r="A24" s="200" t="s">
        <v>334</v>
      </c>
      <c r="B24" s="208" t="s">
        <v>600</v>
      </c>
      <c r="C24" s="207">
        <v>11</v>
      </c>
      <c r="D24" s="207">
        <v>11</v>
      </c>
      <c r="E24" s="207"/>
      <c r="F24" s="207">
        <v>10</v>
      </c>
      <c r="G24" s="207">
        <v>10</v>
      </c>
      <c r="H24" s="207">
        <v>11</v>
      </c>
      <c r="I24" s="207"/>
      <c r="J24" s="207">
        <v>9</v>
      </c>
      <c r="K24" s="207">
        <v>3</v>
      </c>
      <c r="L24" s="207">
        <v>1</v>
      </c>
      <c r="M24" s="203"/>
      <c r="N24" s="209">
        <f t="shared" si="3"/>
        <v>9</v>
      </c>
      <c r="O24" s="177"/>
    </row>
    <row r="25" spans="1:15" ht="30.75" customHeight="1" x14ac:dyDescent="0.25">
      <c r="A25" s="200" t="s">
        <v>335</v>
      </c>
      <c r="B25" s="208" t="s">
        <v>601</v>
      </c>
      <c r="C25" s="207">
        <v>11</v>
      </c>
      <c r="D25" s="207">
        <v>11</v>
      </c>
      <c r="E25" s="207"/>
      <c r="F25" s="207">
        <v>10</v>
      </c>
      <c r="G25" s="207">
        <v>11</v>
      </c>
      <c r="H25" s="207">
        <v>11</v>
      </c>
      <c r="I25" s="207"/>
      <c r="J25" s="207">
        <v>9</v>
      </c>
      <c r="K25" s="207">
        <v>4</v>
      </c>
      <c r="L25" s="207">
        <v>4</v>
      </c>
      <c r="M25" s="203"/>
      <c r="N25" s="209">
        <f t="shared" si="3"/>
        <v>9</v>
      </c>
      <c r="O25" s="177"/>
    </row>
    <row r="26" spans="1:15" ht="30.75" customHeight="1" x14ac:dyDescent="0.25">
      <c r="A26" s="200" t="s">
        <v>336</v>
      </c>
      <c r="B26" s="208" t="s">
        <v>602</v>
      </c>
      <c r="C26" s="207">
        <v>11</v>
      </c>
      <c r="D26" s="207">
        <v>9</v>
      </c>
      <c r="E26" s="207"/>
      <c r="F26" s="207">
        <v>10</v>
      </c>
      <c r="G26" s="207">
        <v>10</v>
      </c>
      <c r="H26" s="207">
        <v>8</v>
      </c>
      <c r="I26" s="207"/>
      <c r="J26" s="207">
        <v>10</v>
      </c>
      <c r="K26" s="207">
        <v>4</v>
      </c>
      <c r="L26" s="207">
        <v>4</v>
      </c>
      <c r="M26" s="203"/>
      <c r="N26" s="209">
        <f t="shared" si="3"/>
        <v>10</v>
      </c>
      <c r="O26" s="177"/>
    </row>
    <row r="27" spans="1:15" ht="30.75" customHeight="1" x14ac:dyDescent="0.25">
      <c r="A27" s="200" t="s">
        <v>337</v>
      </c>
      <c r="B27" s="208" t="s">
        <v>603</v>
      </c>
      <c r="C27" s="207">
        <v>11</v>
      </c>
      <c r="D27" s="207">
        <v>9</v>
      </c>
      <c r="E27" s="207"/>
      <c r="F27" s="207">
        <v>10</v>
      </c>
      <c r="G27" s="207">
        <v>10</v>
      </c>
      <c r="H27" s="207">
        <f>9</f>
        <v>9</v>
      </c>
      <c r="I27" s="207"/>
      <c r="J27" s="207">
        <f>9-1</f>
        <v>8</v>
      </c>
      <c r="K27" s="207">
        <v>2</v>
      </c>
      <c r="L27" s="207">
        <v>4</v>
      </c>
      <c r="M27" s="203"/>
      <c r="N27" s="209">
        <f t="shared" si="3"/>
        <v>8</v>
      </c>
      <c r="O27" s="177"/>
    </row>
    <row r="28" spans="1:15" ht="30.75" customHeight="1" x14ac:dyDescent="0.25">
      <c r="A28" s="200" t="s">
        <v>338</v>
      </c>
      <c r="B28" s="208" t="s">
        <v>604</v>
      </c>
      <c r="C28" s="207">
        <v>11</v>
      </c>
      <c r="D28" s="207">
        <v>10</v>
      </c>
      <c r="E28" s="207"/>
      <c r="F28" s="207">
        <v>10</v>
      </c>
      <c r="G28" s="207">
        <v>11</v>
      </c>
      <c r="H28" s="207">
        <v>9</v>
      </c>
      <c r="I28" s="207"/>
      <c r="J28" s="210">
        <v>10</v>
      </c>
      <c r="K28" s="207">
        <v>3</v>
      </c>
      <c r="L28" s="207">
        <v>1</v>
      </c>
      <c r="M28" s="203"/>
      <c r="N28" s="209">
        <f t="shared" si="3"/>
        <v>10</v>
      </c>
      <c r="O28" s="177"/>
    </row>
    <row r="29" spans="1:15" ht="30.75" customHeight="1" x14ac:dyDescent="0.25">
      <c r="A29" s="200" t="s">
        <v>339</v>
      </c>
      <c r="B29" s="208" t="s">
        <v>605</v>
      </c>
      <c r="C29" s="207">
        <v>11</v>
      </c>
      <c r="D29" s="207">
        <v>9</v>
      </c>
      <c r="E29" s="207"/>
      <c r="F29" s="207">
        <v>10</v>
      </c>
      <c r="G29" s="207">
        <v>11</v>
      </c>
      <c r="H29" s="207">
        <v>9</v>
      </c>
      <c r="I29" s="207"/>
      <c r="J29" s="207">
        <v>8</v>
      </c>
      <c r="K29" s="207">
        <v>4</v>
      </c>
      <c r="L29" s="207">
        <v>2</v>
      </c>
      <c r="M29" s="203"/>
      <c r="N29" s="209">
        <f t="shared" si="3"/>
        <v>8</v>
      </c>
      <c r="O29" s="177"/>
    </row>
    <row r="30" spans="1:15" ht="30.75" customHeight="1" x14ac:dyDescent="0.25">
      <c r="A30" s="200" t="s">
        <v>340</v>
      </c>
      <c r="B30" s="208" t="s">
        <v>606</v>
      </c>
      <c r="C30" s="207">
        <v>11</v>
      </c>
      <c r="D30" s="207">
        <v>10</v>
      </c>
      <c r="E30" s="207"/>
      <c r="F30" s="207">
        <v>10</v>
      </c>
      <c r="G30" s="207">
        <v>10</v>
      </c>
      <c r="H30" s="207">
        <v>8</v>
      </c>
      <c r="I30" s="207"/>
      <c r="J30" s="207">
        <v>8</v>
      </c>
      <c r="K30" s="207">
        <v>6</v>
      </c>
      <c r="L30" s="207">
        <v>5</v>
      </c>
      <c r="M30" s="203"/>
      <c r="N30" s="209">
        <f t="shared" si="3"/>
        <v>8</v>
      </c>
      <c r="O30" s="177"/>
    </row>
    <row r="31" spans="1:15" ht="30.75" customHeight="1" x14ac:dyDescent="0.25">
      <c r="A31" s="200" t="s">
        <v>341</v>
      </c>
      <c r="B31" s="208" t="s">
        <v>607</v>
      </c>
      <c r="C31" s="207">
        <v>11</v>
      </c>
      <c r="D31" s="207">
        <v>9</v>
      </c>
      <c r="E31" s="207"/>
      <c r="F31" s="207">
        <v>10</v>
      </c>
      <c r="G31" s="207">
        <v>10</v>
      </c>
      <c r="H31" s="207">
        <v>9</v>
      </c>
      <c r="I31" s="207"/>
      <c r="J31" s="207">
        <v>7</v>
      </c>
      <c r="K31" s="207">
        <v>1</v>
      </c>
      <c r="L31" s="207">
        <v>3</v>
      </c>
      <c r="M31" s="203"/>
      <c r="N31" s="209">
        <f t="shared" si="3"/>
        <v>7</v>
      </c>
      <c r="O31" s="177"/>
    </row>
    <row r="32" spans="1:15" ht="30.75" customHeight="1" x14ac:dyDescent="0.25">
      <c r="A32" s="200" t="s">
        <v>342</v>
      </c>
      <c r="B32" s="208" t="s">
        <v>608</v>
      </c>
      <c r="C32" s="207">
        <v>11</v>
      </c>
      <c r="D32" s="207">
        <v>9</v>
      </c>
      <c r="E32" s="207"/>
      <c r="F32" s="207">
        <v>10</v>
      </c>
      <c r="G32" s="207">
        <v>11</v>
      </c>
      <c r="H32" s="207">
        <f>9-1</f>
        <v>8</v>
      </c>
      <c r="I32" s="207"/>
      <c r="J32" s="207">
        <v>8</v>
      </c>
      <c r="K32" s="207">
        <v>5</v>
      </c>
      <c r="L32" s="207">
        <v>4</v>
      </c>
      <c r="M32" s="203"/>
      <c r="N32" s="209">
        <f t="shared" si="3"/>
        <v>8</v>
      </c>
      <c r="O32" s="177"/>
    </row>
    <row r="33" spans="1:15" ht="30.75" customHeight="1" x14ac:dyDescent="0.25">
      <c r="A33" s="200" t="s">
        <v>343</v>
      </c>
      <c r="B33" s="208" t="s">
        <v>546</v>
      </c>
      <c r="C33" s="207">
        <v>10</v>
      </c>
      <c r="D33" s="207">
        <v>9</v>
      </c>
      <c r="E33" s="207"/>
      <c r="F33" s="207">
        <v>10</v>
      </c>
      <c r="G33" s="207">
        <v>10</v>
      </c>
      <c r="H33" s="207">
        <v>8</v>
      </c>
      <c r="I33" s="207"/>
      <c r="J33" s="207">
        <v>9</v>
      </c>
      <c r="K33" s="207">
        <v>2</v>
      </c>
      <c r="L33" s="207">
        <v>2</v>
      </c>
      <c r="M33" s="203"/>
      <c r="N33" s="209">
        <f t="shared" si="3"/>
        <v>9</v>
      </c>
      <c r="O33" s="177"/>
    </row>
    <row r="34" spans="1:15" ht="30.75" customHeight="1" x14ac:dyDescent="0.25">
      <c r="A34" s="206">
        <v>2</v>
      </c>
      <c r="B34" s="187" t="s">
        <v>597</v>
      </c>
      <c r="C34" s="206">
        <f>SUM(C35)</f>
        <v>11</v>
      </c>
      <c r="D34" s="206">
        <f t="shared" ref="D34:L34" si="9">SUM(D35)</f>
        <v>11</v>
      </c>
      <c r="E34" s="206">
        <f t="shared" si="9"/>
        <v>0</v>
      </c>
      <c r="F34" s="206">
        <f t="shared" si="9"/>
        <v>10</v>
      </c>
      <c r="G34" s="206">
        <f t="shared" si="9"/>
        <v>10</v>
      </c>
      <c r="H34" s="206">
        <f t="shared" si="9"/>
        <v>10</v>
      </c>
      <c r="I34" s="206">
        <f t="shared" si="9"/>
        <v>0</v>
      </c>
      <c r="J34" s="206">
        <f t="shared" si="9"/>
        <v>8</v>
      </c>
      <c r="K34" s="206">
        <f t="shared" si="9"/>
        <v>2</v>
      </c>
      <c r="L34" s="206">
        <f t="shared" si="9"/>
        <v>1</v>
      </c>
      <c r="M34" s="203"/>
      <c r="N34" s="205">
        <f t="shared" si="3"/>
        <v>8</v>
      </c>
      <c r="O34" s="177"/>
    </row>
    <row r="35" spans="1:15" ht="30.75" customHeight="1" x14ac:dyDescent="0.25">
      <c r="A35" s="203"/>
      <c r="B35" s="208" t="s">
        <v>401</v>
      </c>
      <c r="C35" s="207">
        <v>11</v>
      </c>
      <c r="D35" s="207">
        <v>11</v>
      </c>
      <c r="E35" s="207"/>
      <c r="F35" s="207">
        <v>10</v>
      </c>
      <c r="G35" s="207">
        <v>10</v>
      </c>
      <c r="H35" s="207">
        <v>10</v>
      </c>
      <c r="I35" s="207"/>
      <c r="J35" s="207">
        <v>8</v>
      </c>
      <c r="K35" s="207">
        <v>2</v>
      </c>
      <c r="L35" s="207">
        <v>1</v>
      </c>
      <c r="M35" s="203"/>
      <c r="N35" s="209">
        <f t="shared" si="3"/>
        <v>8</v>
      </c>
      <c r="O35" s="177"/>
    </row>
    <row r="36" spans="1:15" ht="30.75" customHeight="1" x14ac:dyDescent="0.25">
      <c r="A36" s="203" t="s">
        <v>208</v>
      </c>
      <c r="B36" s="189" t="s">
        <v>548</v>
      </c>
      <c r="C36" s="206">
        <f>SUM(C37,C61)</f>
        <v>248</v>
      </c>
      <c r="D36" s="206">
        <f t="shared" ref="D36:M36" si="10">SUM(D37,D61)</f>
        <v>249</v>
      </c>
      <c r="E36" s="206">
        <f t="shared" si="10"/>
        <v>0</v>
      </c>
      <c r="F36" s="206">
        <f t="shared" si="10"/>
        <v>240</v>
      </c>
      <c r="G36" s="206">
        <f t="shared" si="10"/>
        <v>241</v>
      </c>
      <c r="H36" s="206">
        <f t="shared" si="10"/>
        <v>239</v>
      </c>
      <c r="I36" s="206">
        <f t="shared" si="10"/>
        <v>0</v>
      </c>
      <c r="J36" s="206">
        <f t="shared" si="10"/>
        <v>196</v>
      </c>
      <c r="K36" s="205">
        <f t="shared" si="10"/>
        <v>51</v>
      </c>
      <c r="L36" s="205">
        <f t="shared" si="10"/>
        <v>53</v>
      </c>
      <c r="M36" s="206">
        <f t="shared" si="10"/>
        <v>0</v>
      </c>
      <c r="N36" s="205">
        <f t="shared" si="3"/>
        <v>196</v>
      </c>
      <c r="O36" s="177"/>
    </row>
    <row r="37" spans="1:15" ht="30.75" customHeight="1" x14ac:dyDescent="0.25">
      <c r="A37" s="203">
        <v>1</v>
      </c>
      <c r="B37" s="187" t="s">
        <v>589</v>
      </c>
      <c r="C37" s="206">
        <f>SUM(C38:C60)</f>
        <v>238</v>
      </c>
      <c r="D37" s="206">
        <f t="shared" ref="D37:M37" si="11">SUM(D38:D60)</f>
        <v>239</v>
      </c>
      <c r="E37" s="206">
        <f t="shared" si="11"/>
        <v>0</v>
      </c>
      <c r="F37" s="206">
        <f t="shared" si="11"/>
        <v>230</v>
      </c>
      <c r="G37" s="206">
        <f t="shared" si="11"/>
        <v>232</v>
      </c>
      <c r="H37" s="206">
        <f t="shared" si="11"/>
        <v>229</v>
      </c>
      <c r="I37" s="206">
        <f t="shared" si="11"/>
        <v>0</v>
      </c>
      <c r="J37" s="206">
        <f t="shared" si="11"/>
        <v>187</v>
      </c>
      <c r="K37" s="206">
        <f t="shared" si="11"/>
        <v>49</v>
      </c>
      <c r="L37" s="206">
        <f t="shared" si="11"/>
        <v>50</v>
      </c>
      <c r="M37" s="206">
        <f t="shared" si="11"/>
        <v>0</v>
      </c>
      <c r="N37" s="205">
        <f t="shared" si="3"/>
        <v>187</v>
      </c>
      <c r="O37" s="177"/>
    </row>
    <row r="38" spans="1:15" ht="30.75" customHeight="1" x14ac:dyDescent="0.25">
      <c r="A38" s="200" t="s">
        <v>333</v>
      </c>
      <c r="B38" s="186" t="s">
        <v>609</v>
      </c>
      <c r="C38" s="207">
        <v>11</v>
      </c>
      <c r="D38" s="207">
        <v>11</v>
      </c>
      <c r="E38" s="207"/>
      <c r="F38" s="207">
        <v>10</v>
      </c>
      <c r="G38" s="207">
        <v>11</v>
      </c>
      <c r="H38" s="207">
        <v>11</v>
      </c>
      <c r="I38" s="207"/>
      <c r="J38" s="207">
        <v>9</v>
      </c>
      <c r="K38" s="190">
        <v>5</v>
      </c>
      <c r="L38" s="190">
        <v>3</v>
      </c>
      <c r="M38" s="207"/>
      <c r="N38" s="207">
        <v>9</v>
      </c>
      <c r="O38" s="177"/>
    </row>
    <row r="39" spans="1:15" ht="30.75" customHeight="1" x14ac:dyDescent="0.25">
      <c r="A39" s="200" t="s">
        <v>334</v>
      </c>
      <c r="B39" s="186" t="s">
        <v>610</v>
      </c>
      <c r="C39" s="207">
        <v>11</v>
      </c>
      <c r="D39" s="207">
        <v>11</v>
      </c>
      <c r="E39" s="207"/>
      <c r="F39" s="207">
        <v>10</v>
      </c>
      <c r="G39" s="207">
        <v>11</v>
      </c>
      <c r="H39" s="207">
        <v>10</v>
      </c>
      <c r="I39" s="207"/>
      <c r="J39" s="207">
        <v>9</v>
      </c>
      <c r="K39" s="190">
        <v>3</v>
      </c>
      <c r="L39" s="190">
        <v>2</v>
      </c>
      <c r="M39" s="207"/>
      <c r="N39" s="207">
        <v>9</v>
      </c>
      <c r="O39" s="177"/>
    </row>
    <row r="40" spans="1:15" ht="30.75" customHeight="1" x14ac:dyDescent="0.25">
      <c r="A40" s="200" t="s">
        <v>335</v>
      </c>
      <c r="B40" s="186" t="s">
        <v>611</v>
      </c>
      <c r="C40" s="207">
        <v>10</v>
      </c>
      <c r="D40" s="207">
        <v>10</v>
      </c>
      <c r="E40" s="207"/>
      <c r="F40" s="207">
        <v>10</v>
      </c>
      <c r="G40" s="207">
        <v>10</v>
      </c>
      <c r="H40" s="207">
        <v>10</v>
      </c>
      <c r="I40" s="207"/>
      <c r="J40" s="207">
        <v>8</v>
      </c>
      <c r="K40" s="190">
        <v>2</v>
      </c>
      <c r="L40" s="190">
        <v>2</v>
      </c>
      <c r="M40" s="207"/>
      <c r="N40" s="207">
        <v>8</v>
      </c>
      <c r="O40" s="177"/>
    </row>
    <row r="41" spans="1:15" ht="30.75" customHeight="1" x14ac:dyDescent="0.25">
      <c r="A41" s="200" t="s">
        <v>336</v>
      </c>
      <c r="B41" s="186" t="s">
        <v>612</v>
      </c>
      <c r="C41" s="207">
        <v>10</v>
      </c>
      <c r="D41" s="207">
        <v>10</v>
      </c>
      <c r="E41" s="207"/>
      <c r="F41" s="207">
        <v>10</v>
      </c>
      <c r="G41" s="207">
        <v>10</v>
      </c>
      <c r="H41" s="207">
        <v>10</v>
      </c>
      <c r="I41" s="207"/>
      <c r="J41" s="207">
        <v>8</v>
      </c>
      <c r="K41" s="190">
        <v>3</v>
      </c>
      <c r="L41" s="190">
        <v>1</v>
      </c>
      <c r="M41" s="207"/>
      <c r="N41" s="207">
        <v>8</v>
      </c>
      <c r="O41" s="177"/>
    </row>
    <row r="42" spans="1:15" ht="30.75" customHeight="1" x14ac:dyDescent="0.25">
      <c r="A42" s="200" t="s">
        <v>337</v>
      </c>
      <c r="B42" s="186" t="s">
        <v>613</v>
      </c>
      <c r="C42" s="207">
        <v>11</v>
      </c>
      <c r="D42" s="207">
        <v>11</v>
      </c>
      <c r="E42" s="207"/>
      <c r="F42" s="207">
        <v>10</v>
      </c>
      <c r="G42" s="207">
        <v>10</v>
      </c>
      <c r="H42" s="207">
        <v>11</v>
      </c>
      <c r="I42" s="207"/>
      <c r="J42" s="207">
        <v>9</v>
      </c>
      <c r="K42" s="190">
        <v>2</v>
      </c>
      <c r="L42" s="190"/>
      <c r="M42" s="207"/>
      <c r="N42" s="207">
        <v>9</v>
      </c>
      <c r="O42" s="177"/>
    </row>
    <row r="43" spans="1:15" ht="30.75" customHeight="1" x14ac:dyDescent="0.25">
      <c r="A43" s="200" t="s">
        <v>338</v>
      </c>
      <c r="B43" s="186" t="s">
        <v>614</v>
      </c>
      <c r="C43" s="207">
        <v>10</v>
      </c>
      <c r="D43" s="207">
        <v>10</v>
      </c>
      <c r="E43" s="207"/>
      <c r="F43" s="207">
        <v>10</v>
      </c>
      <c r="G43" s="207">
        <v>10</v>
      </c>
      <c r="H43" s="207">
        <v>10</v>
      </c>
      <c r="I43" s="207"/>
      <c r="J43" s="207">
        <v>8</v>
      </c>
      <c r="K43" s="190">
        <v>2</v>
      </c>
      <c r="L43" s="190">
        <v>3</v>
      </c>
      <c r="M43" s="207"/>
      <c r="N43" s="207">
        <v>8</v>
      </c>
      <c r="O43" s="177"/>
    </row>
    <row r="44" spans="1:15" ht="30.75" customHeight="1" x14ac:dyDescent="0.25">
      <c r="A44" s="200" t="s">
        <v>339</v>
      </c>
      <c r="B44" s="186" t="s">
        <v>615</v>
      </c>
      <c r="C44" s="207">
        <v>11</v>
      </c>
      <c r="D44" s="207">
        <v>11</v>
      </c>
      <c r="E44" s="207"/>
      <c r="F44" s="207">
        <v>10</v>
      </c>
      <c r="G44" s="207">
        <v>11</v>
      </c>
      <c r="H44" s="207">
        <v>11</v>
      </c>
      <c r="I44" s="207"/>
      <c r="J44" s="207">
        <v>9</v>
      </c>
      <c r="K44" s="190">
        <v>3</v>
      </c>
      <c r="L44" s="190">
        <v>4</v>
      </c>
      <c r="M44" s="207"/>
      <c r="N44" s="207">
        <v>9</v>
      </c>
      <c r="O44" s="177"/>
    </row>
    <row r="45" spans="1:15" ht="30.75" customHeight="1" x14ac:dyDescent="0.25">
      <c r="A45" s="200" t="s">
        <v>340</v>
      </c>
      <c r="B45" s="186" t="s">
        <v>616</v>
      </c>
      <c r="C45" s="207">
        <v>11</v>
      </c>
      <c r="D45" s="207">
        <v>11</v>
      </c>
      <c r="E45" s="207"/>
      <c r="F45" s="207">
        <v>10</v>
      </c>
      <c r="G45" s="207">
        <v>11</v>
      </c>
      <c r="H45" s="207">
        <v>10</v>
      </c>
      <c r="I45" s="207"/>
      <c r="J45" s="207">
        <v>9</v>
      </c>
      <c r="K45" s="190">
        <v>2</v>
      </c>
      <c r="L45" s="190">
        <v>6</v>
      </c>
      <c r="M45" s="207"/>
      <c r="N45" s="207">
        <v>9</v>
      </c>
      <c r="O45" s="177"/>
    </row>
    <row r="46" spans="1:15" ht="30.75" customHeight="1" x14ac:dyDescent="0.25">
      <c r="A46" s="200" t="s">
        <v>341</v>
      </c>
      <c r="B46" s="186" t="s">
        <v>617</v>
      </c>
      <c r="C46" s="207">
        <v>10</v>
      </c>
      <c r="D46" s="207">
        <v>11</v>
      </c>
      <c r="E46" s="207"/>
      <c r="F46" s="207">
        <v>10</v>
      </c>
      <c r="G46" s="207">
        <v>9</v>
      </c>
      <c r="H46" s="207">
        <v>10</v>
      </c>
      <c r="I46" s="207"/>
      <c r="J46" s="207">
        <v>9</v>
      </c>
      <c r="K46" s="190"/>
      <c r="L46" s="190"/>
      <c r="M46" s="207"/>
      <c r="N46" s="207">
        <v>9</v>
      </c>
      <c r="O46" s="177"/>
    </row>
    <row r="47" spans="1:15" ht="30.75" customHeight="1" x14ac:dyDescent="0.25">
      <c r="A47" s="200" t="s">
        <v>342</v>
      </c>
      <c r="B47" s="186" t="s">
        <v>618</v>
      </c>
      <c r="C47" s="207">
        <v>10</v>
      </c>
      <c r="D47" s="207">
        <v>10</v>
      </c>
      <c r="E47" s="207"/>
      <c r="F47" s="207">
        <v>10</v>
      </c>
      <c r="G47" s="207">
        <v>10</v>
      </c>
      <c r="H47" s="207">
        <v>9</v>
      </c>
      <c r="I47" s="207"/>
      <c r="J47" s="207">
        <v>8</v>
      </c>
      <c r="K47" s="190">
        <v>1</v>
      </c>
      <c r="L47" s="190">
        <v>2</v>
      </c>
      <c r="M47" s="207"/>
      <c r="N47" s="207">
        <v>8</v>
      </c>
      <c r="O47" s="177"/>
    </row>
    <row r="48" spans="1:15" ht="30.75" customHeight="1" x14ac:dyDescent="0.25">
      <c r="A48" s="200" t="s">
        <v>343</v>
      </c>
      <c r="B48" s="186" t="s">
        <v>619</v>
      </c>
      <c r="C48" s="207">
        <v>11</v>
      </c>
      <c r="D48" s="207">
        <v>11</v>
      </c>
      <c r="E48" s="207"/>
      <c r="F48" s="207">
        <v>10</v>
      </c>
      <c r="G48" s="207">
        <v>11</v>
      </c>
      <c r="H48" s="207">
        <v>10</v>
      </c>
      <c r="I48" s="207"/>
      <c r="J48" s="207">
        <v>6</v>
      </c>
      <c r="K48" s="190">
        <v>1</v>
      </c>
      <c r="L48" s="190">
        <v>1</v>
      </c>
      <c r="M48" s="207"/>
      <c r="N48" s="207">
        <v>6</v>
      </c>
      <c r="O48" s="177"/>
    </row>
    <row r="49" spans="1:15" ht="30.75" customHeight="1" x14ac:dyDescent="0.25">
      <c r="A49" s="200" t="s">
        <v>344</v>
      </c>
      <c r="B49" s="186" t="s">
        <v>620</v>
      </c>
      <c r="C49" s="207">
        <v>11</v>
      </c>
      <c r="D49" s="207">
        <v>11</v>
      </c>
      <c r="E49" s="207"/>
      <c r="F49" s="207">
        <v>10</v>
      </c>
      <c r="G49" s="207">
        <v>11</v>
      </c>
      <c r="H49" s="207">
        <v>11</v>
      </c>
      <c r="I49" s="207"/>
      <c r="J49" s="207">
        <v>10</v>
      </c>
      <c r="K49" s="190">
        <v>1</v>
      </c>
      <c r="L49" s="190">
        <v>1</v>
      </c>
      <c r="M49" s="207"/>
      <c r="N49" s="207">
        <v>10</v>
      </c>
      <c r="O49" s="177"/>
    </row>
    <row r="50" spans="1:15" ht="30.75" customHeight="1" x14ac:dyDescent="0.25">
      <c r="A50" s="200" t="s">
        <v>345</v>
      </c>
      <c r="B50" s="186" t="s">
        <v>621</v>
      </c>
      <c r="C50" s="207">
        <v>10</v>
      </c>
      <c r="D50" s="207">
        <v>10</v>
      </c>
      <c r="E50" s="207"/>
      <c r="F50" s="207">
        <v>10</v>
      </c>
      <c r="G50" s="207">
        <v>10</v>
      </c>
      <c r="H50" s="207">
        <v>8</v>
      </c>
      <c r="I50" s="207"/>
      <c r="J50" s="207">
        <v>6</v>
      </c>
      <c r="K50" s="190">
        <v>3</v>
      </c>
      <c r="L50" s="190">
        <v>2</v>
      </c>
      <c r="M50" s="207"/>
      <c r="N50" s="207">
        <v>6</v>
      </c>
      <c r="O50" s="177"/>
    </row>
    <row r="51" spans="1:15" ht="30.75" customHeight="1" x14ac:dyDescent="0.25">
      <c r="A51" s="200" t="s">
        <v>346</v>
      </c>
      <c r="B51" s="186" t="s">
        <v>622</v>
      </c>
      <c r="C51" s="207">
        <v>10</v>
      </c>
      <c r="D51" s="207">
        <v>10</v>
      </c>
      <c r="E51" s="207"/>
      <c r="F51" s="207">
        <v>10</v>
      </c>
      <c r="G51" s="207">
        <v>10</v>
      </c>
      <c r="H51" s="207">
        <v>9</v>
      </c>
      <c r="I51" s="207"/>
      <c r="J51" s="207">
        <v>9</v>
      </c>
      <c r="K51" s="190"/>
      <c r="L51" s="190"/>
      <c r="M51" s="207"/>
      <c r="N51" s="207">
        <v>9</v>
      </c>
      <c r="O51" s="177"/>
    </row>
    <row r="52" spans="1:15" ht="30.75" customHeight="1" x14ac:dyDescent="0.25">
      <c r="A52" s="200" t="s">
        <v>347</v>
      </c>
      <c r="B52" s="186" t="s">
        <v>623</v>
      </c>
      <c r="C52" s="207">
        <v>10</v>
      </c>
      <c r="D52" s="207">
        <v>10</v>
      </c>
      <c r="E52" s="207"/>
      <c r="F52" s="207">
        <v>10</v>
      </c>
      <c r="G52" s="207">
        <v>10</v>
      </c>
      <c r="H52" s="207">
        <v>9</v>
      </c>
      <c r="I52" s="207"/>
      <c r="J52" s="207">
        <v>7</v>
      </c>
      <c r="K52" s="190">
        <v>3</v>
      </c>
      <c r="L52" s="190">
        <v>1</v>
      </c>
      <c r="M52" s="207"/>
      <c r="N52" s="207">
        <v>7</v>
      </c>
      <c r="O52" s="177"/>
    </row>
    <row r="53" spans="1:15" ht="30.75" customHeight="1" x14ac:dyDescent="0.25">
      <c r="A53" s="200" t="s">
        <v>348</v>
      </c>
      <c r="B53" s="186" t="s">
        <v>624</v>
      </c>
      <c r="C53" s="207">
        <v>10</v>
      </c>
      <c r="D53" s="207">
        <v>9</v>
      </c>
      <c r="E53" s="207"/>
      <c r="F53" s="207">
        <v>10</v>
      </c>
      <c r="G53" s="207">
        <v>8</v>
      </c>
      <c r="H53" s="207">
        <v>9</v>
      </c>
      <c r="I53" s="207"/>
      <c r="J53" s="207">
        <v>10</v>
      </c>
      <c r="K53" s="190">
        <v>2</v>
      </c>
      <c r="L53" s="190">
        <v>3</v>
      </c>
      <c r="M53" s="207"/>
      <c r="N53" s="207">
        <v>10</v>
      </c>
      <c r="O53" s="177"/>
    </row>
    <row r="54" spans="1:15" ht="30.75" customHeight="1" x14ac:dyDescent="0.25">
      <c r="A54" s="200" t="s">
        <v>349</v>
      </c>
      <c r="B54" s="186" t="s">
        <v>625</v>
      </c>
      <c r="C54" s="207">
        <v>10</v>
      </c>
      <c r="D54" s="207">
        <v>10</v>
      </c>
      <c r="E54" s="207"/>
      <c r="F54" s="207">
        <v>10</v>
      </c>
      <c r="G54" s="207">
        <v>10</v>
      </c>
      <c r="H54" s="207">
        <v>10</v>
      </c>
      <c r="I54" s="207"/>
      <c r="J54" s="207">
        <v>8</v>
      </c>
      <c r="K54" s="190">
        <v>3</v>
      </c>
      <c r="L54" s="190">
        <v>3</v>
      </c>
      <c r="M54" s="207"/>
      <c r="N54" s="207">
        <v>8</v>
      </c>
      <c r="O54" s="177"/>
    </row>
    <row r="55" spans="1:15" ht="30.75" customHeight="1" x14ac:dyDescent="0.25">
      <c r="A55" s="200" t="s">
        <v>356</v>
      </c>
      <c r="B55" s="186" t="s">
        <v>626</v>
      </c>
      <c r="C55" s="207">
        <v>10</v>
      </c>
      <c r="D55" s="207">
        <v>10</v>
      </c>
      <c r="E55" s="207"/>
      <c r="F55" s="207">
        <v>10</v>
      </c>
      <c r="G55" s="207">
        <v>10</v>
      </c>
      <c r="H55" s="207">
        <v>10</v>
      </c>
      <c r="I55" s="207"/>
      <c r="J55" s="207">
        <v>6</v>
      </c>
      <c r="K55" s="190">
        <v>4</v>
      </c>
      <c r="L55" s="190">
        <v>1</v>
      </c>
      <c r="M55" s="207"/>
      <c r="N55" s="207">
        <v>6</v>
      </c>
      <c r="O55" s="177"/>
    </row>
    <row r="56" spans="1:15" ht="30.75" customHeight="1" x14ac:dyDescent="0.25">
      <c r="A56" s="200" t="s">
        <v>357</v>
      </c>
      <c r="B56" s="186" t="s">
        <v>627</v>
      </c>
      <c r="C56" s="207">
        <v>10</v>
      </c>
      <c r="D56" s="207">
        <v>10</v>
      </c>
      <c r="E56" s="207"/>
      <c r="F56" s="207">
        <v>10</v>
      </c>
      <c r="G56" s="207">
        <v>9</v>
      </c>
      <c r="H56" s="207">
        <v>10</v>
      </c>
      <c r="I56" s="207"/>
      <c r="J56" s="207">
        <v>8</v>
      </c>
      <c r="K56" s="190">
        <v>1</v>
      </c>
      <c r="L56" s="190">
        <v>3</v>
      </c>
      <c r="M56" s="207"/>
      <c r="N56" s="207">
        <v>8</v>
      </c>
      <c r="O56" s="177"/>
    </row>
    <row r="57" spans="1:15" ht="30.75" customHeight="1" x14ac:dyDescent="0.25">
      <c r="A57" s="200" t="s">
        <v>358</v>
      </c>
      <c r="B57" s="186" t="s">
        <v>628</v>
      </c>
      <c r="C57" s="207">
        <v>10</v>
      </c>
      <c r="D57" s="207">
        <v>11</v>
      </c>
      <c r="E57" s="207"/>
      <c r="F57" s="207">
        <v>10</v>
      </c>
      <c r="G57" s="207">
        <v>10</v>
      </c>
      <c r="H57" s="207">
        <v>11</v>
      </c>
      <c r="I57" s="207"/>
      <c r="J57" s="207">
        <v>6</v>
      </c>
      <c r="K57" s="190"/>
      <c r="L57" s="190">
        <v>4</v>
      </c>
      <c r="M57" s="207"/>
      <c r="N57" s="207">
        <v>6</v>
      </c>
      <c r="O57" s="177"/>
    </row>
    <row r="58" spans="1:15" ht="30.75" customHeight="1" x14ac:dyDescent="0.25">
      <c r="A58" s="200" t="s">
        <v>359</v>
      </c>
      <c r="B58" s="186" t="s">
        <v>629</v>
      </c>
      <c r="C58" s="207">
        <v>10</v>
      </c>
      <c r="D58" s="207">
        <v>10</v>
      </c>
      <c r="E58" s="207"/>
      <c r="F58" s="207">
        <v>10</v>
      </c>
      <c r="G58" s="207">
        <v>9</v>
      </c>
      <c r="H58" s="207">
        <v>10</v>
      </c>
      <c r="I58" s="207"/>
      <c r="J58" s="207">
        <v>8</v>
      </c>
      <c r="K58" s="190">
        <v>2</v>
      </c>
      <c r="L58" s="190">
        <v>1</v>
      </c>
      <c r="M58" s="207"/>
      <c r="N58" s="207">
        <v>8</v>
      </c>
      <c r="O58" s="177"/>
    </row>
    <row r="59" spans="1:15" ht="30.75" customHeight="1" x14ac:dyDescent="0.25">
      <c r="A59" s="200" t="s">
        <v>360</v>
      </c>
      <c r="B59" s="186" t="s">
        <v>630</v>
      </c>
      <c r="C59" s="207">
        <v>10</v>
      </c>
      <c r="D59" s="207">
        <v>10</v>
      </c>
      <c r="E59" s="207"/>
      <c r="F59" s="207">
        <v>10</v>
      </c>
      <c r="G59" s="207">
        <v>10</v>
      </c>
      <c r="H59" s="207">
        <v>9</v>
      </c>
      <c r="I59" s="207"/>
      <c r="J59" s="207">
        <v>9</v>
      </c>
      <c r="K59" s="190">
        <v>3</v>
      </c>
      <c r="L59" s="190">
        <v>3</v>
      </c>
      <c r="M59" s="207"/>
      <c r="N59" s="207">
        <v>9</v>
      </c>
      <c r="O59" s="177"/>
    </row>
    <row r="60" spans="1:15" ht="30.75" customHeight="1" x14ac:dyDescent="0.25">
      <c r="A60" s="200" t="s">
        <v>361</v>
      </c>
      <c r="B60" s="186" t="s">
        <v>536</v>
      </c>
      <c r="C60" s="207">
        <v>11</v>
      </c>
      <c r="D60" s="207">
        <v>11</v>
      </c>
      <c r="E60" s="207"/>
      <c r="F60" s="207">
        <v>10</v>
      </c>
      <c r="G60" s="207">
        <v>11</v>
      </c>
      <c r="H60" s="207">
        <v>11</v>
      </c>
      <c r="I60" s="207"/>
      <c r="J60" s="207">
        <v>8</v>
      </c>
      <c r="K60" s="190">
        <v>3</v>
      </c>
      <c r="L60" s="190">
        <v>4</v>
      </c>
      <c r="M60" s="207"/>
      <c r="N60" s="207">
        <v>8</v>
      </c>
      <c r="O60" s="177"/>
    </row>
    <row r="61" spans="1:15" ht="30.75" customHeight="1" x14ac:dyDescent="0.25">
      <c r="A61" s="206">
        <v>2</v>
      </c>
      <c r="B61" s="189" t="s">
        <v>267</v>
      </c>
      <c r="C61" s="206">
        <f>SUM(C62)</f>
        <v>10</v>
      </c>
      <c r="D61" s="206">
        <f t="shared" ref="D61:N61" si="12">SUM(D62)</f>
        <v>10</v>
      </c>
      <c r="E61" s="206">
        <f t="shared" si="12"/>
        <v>0</v>
      </c>
      <c r="F61" s="206">
        <f t="shared" si="12"/>
        <v>10</v>
      </c>
      <c r="G61" s="206">
        <f t="shared" si="12"/>
        <v>9</v>
      </c>
      <c r="H61" s="206">
        <f t="shared" si="12"/>
        <v>10</v>
      </c>
      <c r="I61" s="206">
        <f t="shared" si="12"/>
        <v>0</v>
      </c>
      <c r="J61" s="206">
        <f t="shared" si="12"/>
        <v>9</v>
      </c>
      <c r="K61" s="211">
        <f t="shared" si="12"/>
        <v>2</v>
      </c>
      <c r="L61" s="211">
        <f t="shared" si="12"/>
        <v>3</v>
      </c>
      <c r="M61" s="206">
        <f t="shared" si="12"/>
        <v>0</v>
      </c>
      <c r="N61" s="206">
        <f t="shared" si="12"/>
        <v>9</v>
      </c>
      <c r="O61" s="177"/>
    </row>
    <row r="62" spans="1:15" ht="30.75" customHeight="1" x14ac:dyDescent="0.25">
      <c r="A62" s="200"/>
      <c r="B62" s="186" t="s">
        <v>426</v>
      </c>
      <c r="C62" s="207">
        <v>10</v>
      </c>
      <c r="D62" s="207">
        <v>10</v>
      </c>
      <c r="E62" s="207"/>
      <c r="F62" s="207">
        <v>10</v>
      </c>
      <c r="G62" s="207">
        <v>9</v>
      </c>
      <c r="H62" s="207">
        <v>10</v>
      </c>
      <c r="I62" s="207"/>
      <c r="J62" s="207">
        <v>9</v>
      </c>
      <c r="K62" s="190">
        <v>2</v>
      </c>
      <c r="L62" s="190">
        <v>3</v>
      </c>
      <c r="M62" s="207"/>
      <c r="N62" s="207">
        <v>9</v>
      </c>
      <c r="O62" s="177"/>
    </row>
    <row r="63" spans="1:15" ht="30.75" customHeight="1" x14ac:dyDescent="0.25">
      <c r="A63" s="203" t="s">
        <v>209</v>
      </c>
      <c r="B63" s="189" t="s">
        <v>427</v>
      </c>
      <c r="C63" s="206">
        <f>SUM(C64,C82)</f>
        <v>197</v>
      </c>
      <c r="D63" s="206">
        <f t="shared" ref="D63:M63" si="13">SUM(D64,D82)</f>
        <v>190</v>
      </c>
      <c r="E63" s="206">
        <f t="shared" si="13"/>
        <v>0</v>
      </c>
      <c r="F63" s="206">
        <f t="shared" si="13"/>
        <v>180</v>
      </c>
      <c r="G63" s="206">
        <f t="shared" si="13"/>
        <v>197</v>
      </c>
      <c r="H63" s="206">
        <f t="shared" si="13"/>
        <v>180</v>
      </c>
      <c r="I63" s="206">
        <f t="shared" si="13"/>
        <v>0</v>
      </c>
      <c r="J63" s="206">
        <f t="shared" si="13"/>
        <v>147</v>
      </c>
      <c r="K63" s="206">
        <f t="shared" si="13"/>
        <v>40</v>
      </c>
      <c r="L63" s="206">
        <f t="shared" si="13"/>
        <v>21</v>
      </c>
      <c r="M63" s="206">
        <f t="shared" si="13"/>
        <v>0</v>
      </c>
      <c r="N63" s="205">
        <f t="shared" si="3"/>
        <v>147</v>
      </c>
      <c r="O63" s="177"/>
    </row>
    <row r="64" spans="1:15" ht="30.75" customHeight="1" x14ac:dyDescent="0.25">
      <c r="A64" s="206">
        <v>1</v>
      </c>
      <c r="B64" s="187" t="s">
        <v>589</v>
      </c>
      <c r="C64" s="206">
        <f>SUM(C65:C81)</f>
        <v>186</v>
      </c>
      <c r="D64" s="206">
        <f t="shared" ref="D64:M64" si="14">SUM(D65:D81)</f>
        <v>179</v>
      </c>
      <c r="E64" s="206">
        <f t="shared" si="14"/>
        <v>0</v>
      </c>
      <c r="F64" s="206">
        <f t="shared" si="14"/>
        <v>170</v>
      </c>
      <c r="G64" s="206">
        <f t="shared" si="14"/>
        <v>186</v>
      </c>
      <c r="H64" s="206">
        <f t="shared" si="14"/>
        <v>169</v>
      </c>
      <c r="I64" s="206">
        <f t="shared" si="14"/>
        <v>0</v>
      </c>
      <c r="J64" s="206">
        <f t="shared" si="14"/>
        <v>141</v>
      </c>
      <c r="K64" s="206">
        <f t="shared" si="14"/>
        <v>38</v>
      </c>
      <c r="L64" s="206">
        <f t="shared" si="14"/>
        <v>21</v>
      </c>
      <c r="M64" s="206">
        <f t="shared" si="14"/>
        <v>0</v>
      </c>
      <c r="N64" s="205">
        <f t="shared" si="3"/>
        <v>141</v>
      </c>
      <c r="O64" s="177"/>
    </row>
    <row r="65" spans="1:15" ht="30.75" customHeight="1" x14ac:dyDescent="0.25">
      <c r="A65" s="207" t="s">
        <v>333</v>
      </c>
      <c r="B65" s="208" t="s">
        <v>631</v>
      </c>
      <c r="C65" s="207">
        <v>11</v>
      </c>
      <c r="D65" s="207">
        <v>11</v>
      </c>
      <c r="E65" s="207"/>
      <c r="F65" s="207">
        <v>10</v>
      </c>
      <c r="G65" s="207">
        <v>11</v>
      </c>
      <c r="H65" s="207">
        <v>10</v>
      </c>
      <c r="I65" s="207"/>
      <c r="J65" s="207">
        <v>9</v>
      </c>
      <c r="K65" s="207">
        <v>3</v>
      </c>
      <c r="L65" s="207">
        <v>2</v>
      </c>
      <c r="M65" s="203"/>
      <c r="N65" s="209">
        <f t="shared" si="3"/>
        <v>9</v>
      </c>
      <c r="O65" s="177"/>
    </row>
    <row r="66" spans="1:15" ht="30.75" customHeight="1" x14ac:dyDescent="0.25">
      <c r="A66" s="207" t="s">
        <v>334</v>
      </c>
      <c r="B66" s="208" t="s">
        <v>632</v>
      </c>
      <c r="C66" s="207">
        <v>11</v>
      </c>
      <c r="D66" s="207">
        <v>10</v>
      </c>
      <c r="E66" s="207"/>
      <c r="F66" s="207">
        <v>10</v>
      </c>
      <c r="G66" s="207">
        <v>11</v>
      </c>
      <c r="H66" s="207">
        <v>9</v>
      </c>
      <c r="I66" s="207"/>
      <c r="J66" s="207">
        <v>9</v>
      </c>
      <c r="K66" s="207">
        <v>1</v>
      </c>
      <c r="L66" s="207">
        <v>2</v>
      </c>
      <c r="M66" s="203"/>
      <c r="N66" s="209">
        <f t="shared" si="3"/>
        <v>9</v>
      </c>
      <c r="O66" s="177"/>
    </row>
    <row r="67" spans="1:15" ht="30.75" customHeight="1" x14ac:dyDescent="0.25">
      <c r="A67" s="207" t="s">
        <v>335</v>
      </c>
      <c r="B67" s="208" t="s">
        <v>633</v>
      </c>
      <c r="C67" s="207">
        <v>11</v>
      </c>
      <c r="D67" s="207">
        <v>10</v>
      </c>
      <c r="E67" s="207"/>
      <c r="F67" s="207">
        <v>10</v>
      </c>
      <c r="G67" s="207">
        <v>11</v>
      </c>
      <c r="H67" s="207">
        <v>10</v>
      </c>
      <c r="I67" s="207"/>
      <c r="J67" s="207">
        <v>7</v>
      </c>
      <c r="K67" s="207">
        <v>1</v>
      </c>
      <c r="L67" s="207">
        <v>1</v>
      </c>
      <c r="M67" s="203"/>
      <c r="N67" s="209">
        <f t="shared" si="3"/>
        <v>7</v>
      </c>
      <c r="O67" s="177"/>
    </row>
    <row r="68" spans="1:15" ht="30.75" customHeight="1" x14ac:dyDescent="0.25">
      <c r="A68" s="207">
        <v>3</v>
      </c>
      <c r="B68" s="208" t="s">
        <v>634</v>
      </c>
      <c r="C68" s="207">
        <v>11</v>
      </c>
      <c r="D68" s="207">
        <v>10</v>
      </c>
      <c r="E68" s="207"/>
      <c r="F68" s="207">
        <v>10</v>
      </c>
      <c r="G68" s="207">
        <v>11</v>
      </c>
      <c r="H68" s="207">
        <v>10</v>
      </c>
      <c r="I68" s="207"/>
      <c r="J68" s="207">
        <v>8</v>
      </c>
      <c r="K68" s="207">
        <v>4</v>
      </c>
      <c r="L68" s="207">
        <v>1</v>
      </c>
      <c r="M68" s="203"/>
      <c r="N68" s="209">
        <f t="shared" si="3"/>
        <v>8</v>
      </c>
      <c r="O68" s="177"/>
    </row>
    <row r="69" spans="1:15" ht="30.75" customHeight="1" x14ac:dyDescent="0.25">
      <c r="A69" s="207" t="s">
        <v>337</v>
      </c>
      <c r="B69" s="208" t="s">
        <v>635</v>
      </c>
      <c r="C69" s="207">
        <v>11</v>
      </c>
      <c r="D69" s="207">
        <v>11</v>
      </c>
      <c r="E69" s="207"/>
      <c r="F69" s="207">
        <v>10</v>
      </c>
      <c r="G69" s="207">
        <v>11</v>
      </c>
      <c r="H69" s="207">
        <v>11</v>
      </c>
      <c r="I69" s="207"/>
      <c r="J69" s="207">
        <v>10</v>
      </c>
      <c r="K69" s="207">
        <v>1</v>
      </c>
      <c r="L69" s="207">
        <v>1</v>
      </c>
      <c r="M69" s="203"/>
      <c r="N69" s="209">
        <f t="shared" si="3"/>
        <v>10</v>
      </c>
      <c r="O69" s="177"/>
    </row>
    <row r="70" spans="1:15" ht="30.75" customHeight="1" x14ac:dyDescent="0.25">
      <c r="A70" s="207" t="s">
        <v>338</v>
      </c>
      <c r="B70" s="208" t="s">
        <v>129</v>
      </c>
      <c r="C70" s="207">
        <v>11</v>
      </c>
      <c r="D70" s="207">
        <v>11</v>
      </c>
      <c r="E70" s="207"/>
      <c r="F70" s="207">
        <v>10</v>
      </c>
      <c r="G70" s="207">
        <v>11</v>
      </c>
      <c r="H70" s="207">
        <v>11</v>
      </c>
      <c r="I70" s="207"/>
      <c r="J70" s="207">
        <v>10</v>
      </c>
      <c r="K70" s="207">
        <v>5</v>
      </c>
      <c r="L70" s="207"/>
      <c r="M70" s="203"/>
      <c r="N70" s="209">
        <f t="shared" si="3"/>
        <v>10</v>
      </c>
      <c r="O70" s="177"/>
    </row>
    <row r="71" spans="1:15" ht="30.75" customHeight="1" x14ac:dyDescent="0.25">
      <c r="A71" s="207" t="s">
        <v>339</v>
      </c>
      <c r="B71" s="208" t="s">
        <v>636</v>
      </c>
      <c r="C71" s="207">
        <v>11</v>
      </c>
      <c r="D71" s="207">
        <v>10</v>
      </c>
      <c r="E71" s="207"/>
      <c r="F71" s="207">
        <v>10</v>
      </c>
      <c r="G71" s="207">
        <v>11</v>
      </c>
      <c r="H71" s="207">
        <v>9</v>
      </c>
      <c r="I71" s="207"/>
      <c r="J71" s="207">
        <v>7</v>
      </c>
      <c r="K71" s="207">
        <v>3</v>
      </c>
      <c r="L71" s="207">
        <v>2</v>
      </c>
      <c r="M71" s="203"/>
      <c r="N71" s="209">
        <f t="shared" si="3"/>
        <v>7</v>
      </c>
      <c r="O71" s="177"/>
    </row>
    <row r="72" spans="1:15" ht="30.75" customHeight="1" x14ac:dyDescent="0.25">
      <c r="A72" s="207" t="s">
        <v>340</v>
      </c>
      <c r="B72" s="208" t="s">
        <v>637</v>
      </c>
      <c r="C72" s="207">
        <v>11</v>
      </c>
      <c r="D72" s="207">
        <v>11</v>
      </c>
      <c r="E72" s="207"/>
      <c r="F72" s="207">
        <v>10</v>
      </c>
      <c r="G72" s="207">
        <v>11</v>
      </c>
      <c r="H72" s="207">
        <v>11</v>
      </c>
      <c r="I72" s="207"/>
      <c r="J72" s="207">
        <v>10</v>
      </c>
      <c r="K72" s="207">
        <v>2</v>
      </c>
      <c r="L72" s="207">
        <v>2</v>
      </c>
      <c r="M72" s="203"/>
      <c r="N72" s="209">
        <f t="shared" ref="N72:N135" si="15">J72</f>
        <v>10</v>
      </c>
      <c r="O72" s="177"/>
    </row>
    <row r="73" spans="1:15" ht="30.75" customHeight="1" x14ac:dyDescent="0.25">
      <c r="A73" s="207" t="s">
        <v>341</v>
      </c>
      <c r="B73" s="208" t="s">
        <v>638</v>
      </c>
      <c r="C73" s="207">
        <v>11</v>
      </c>
      <c r="D73" s="207">
        <v>12</v>
      </c>
      <c r="E73" s="207"/>
      <c r="F73" s="207">
        <v>10</v>
      </c>
      <c r="G73" s="207">
        <v>11</v>
      </c>
      <c r="H73" s="207">
        <v>10</v>
      </c>
      <c r="I73" s="207"/>
      <c r="J73" s="207">
        <v>7</v>
      </c>
      <c r="K73" s="207">
        <v>2</v>
      </c>
      <c r="L73" s="207">
        <v>2</v>
      </c>
      <c r="M73" s="203"/>
      <c r="N73" s="209">
        <f t="shared" si="15"/>
        <v>7</v>
      </c>
      <c r="O73" s="177"/>
    </row>
    <row r="74" spans="1:15" ht="30.75" customHeight="1" x14ac:dyDescent="0.25">
      <c r="A74" s="207" t="s">
        <v>342</v>
      </c>
      <c r="B74" s="208" t="s">
        <v>639</v>
      </c>
      <c r="C74" s="207">
        <v>11</v>
      </c>
      <c r="D74" s="207">
        <v>11</v>
      </c>
      <c r="E74" s="207"/>
      <c r="F74" s="207">
        <v>10</v>
      </c>
      <c r="G74" s="207">
        <v>11</v>
      </c>
      <c r="H74" s="207">
        <v>10</v>
      </c>
      <c r="I74" s="207"/>
      <c r="J74" s="207">
        <v>8</v>
      </c>
      <c r="K74" s="207">
        <v>2</v>
      </c>
      <c r="L74" s="207">
        <v>1</v>
      </c>
      <c r="M74" s="203"/>
      <c r="N74" s="209">
        <f t="shared" si="15"/>
        <v>8</v>
      </c>
      <c r="O74" s="177"/>
    </row>
    <row r="75" spans="1:15" ht="30.75" customHeight="1" x14ac:dyDescent="0.25">
      <c r="A75" s="207" t="s">
        <v>343</v>
      </c>
      <c r="B75" s="208" t="s">
        <v>640</v>
      </c>
      <c r="C75" s="207">
        <v>10</v>
      </c>
      <c r="D75" s="207">
        <v>8</v>
      </c>
      <c r="E75" s="207"/>
      <c r="F75" s="207">
        <v>10</v>
      </c>
      <c r="G75" s="207">
        <v>10</v>
      </c>
      <c r="H75" s="207">
        <v>8</v>
      </c>
      <c r="I75" s="207"/>
      <c r="J75" s="207">
        <v>8</v>
      </c>
      <c r="K75" s="207">
        <v>3</v>
      </c>
      <c r="L75" s="207">
        <v>2</v>
      </c>
      <c r="M75" s="203"/>
      <c r="N75" s="209">
        <f t="shared" si="15"/>
        <v>8</v>
      </c>
      <c r="O75" s="177"/>
    </row>
    <row r="76" spans="1:15" ht="30.75" customHeight="1" x14ac:dyDescent="0.25">
      <c r="A76" s="207" t="s">
        <v>344</v>
      </c>
      <c r="B76" s="208" t="s">
        <v>641</v>
      </c>
      <c r="C76" s="207">
        <v>11</v>
      </c>
      <c r="D76" s="207">
        <v>10</v>
      </c>
      <c r="E76" s="207"/>
      <c r="F76" s="207">
        <v>10</v>
      </c>
      <c r="G76" s="207">
        <v>11</v>
      </c>
      <c r="H76" s="207">
        <v>10</v>
      </c>
      <c r="I76" s="207"/>
      <c r="J76" s="207">
        <v>7</v>
      </c>
      <c r="K76" s="207">
        <v>3</v>
      </c>
      <c r="L76" s="207"/>
      <c r="M76" s="203"/>
      <c r="N76" s="209">
        <f t="shared" si="15"/>
        <v>7</v>
      </c>
      <c r="O76" s="177"/>
    </row>
    <row r="77" spans="1:15" ht="30.75" customHeight="1" x14ac:dyDescent="0.25">
      <c r="A77" s="207" t="s">
        <v>345</v>
      </c>
      <c r="B77" s="208" t="s">
        <v>642</v>
      </c>
      <c r="C77" s="207">
        <v>11</v>
      </c>
      <c r="D77" s="207">
        <v>12</v>
      </c>
      <c r="E77" s="207"/>
      <c r="F77" s="207">
        <v>10</v>
      </c>
      <c r="G77" s="207">
        <v>11</v>
      </c>
      <c r="H77" s="207">
        <v>10</v>
      </c>
      <c r="I77" s="207"/>
      <c r="J77" s="207">
        <v>8</v>
      </c>
      <c r="K77" s="207">
        <v>1</v>
      </c>
      <c r="L77" s="207">
        <v>2</v>
      </c>
      <c r="M77" s="203"/>
      <c r="N77" s="209">
        <f t="shared" si="15"/>
        <v>8</v>
      </c>
      <c r="O77" s="177"/>
    </row>
    <row r="78" spans="1:15" ht="30.75" customHeight="1" x14ac:dyDescent="0.25">
      <c r="A78" s="207" t="s">
        <v>346</v>
      </c>
      <c r="B78" s="208" t="s">
        <v>643</v>
      </c>
      <c r="C78" s="207">
        <v>11</v>
      </c>
      <c r="D78" s="207">
        <v>10</v>
      </c>
      <c r="E78" s="207"/>
      <c r="F78" s="207">
        <v>10</v>
      </c>
      <c r="G78" s="207">
        <v>11</v>
      </c>
      <c r="H78" s="207">
        <v>10</v>
      </c>
      <c r="I78" s="207"/>
      <c r="J78" s="207">
        <v>7</v>
      </c>
      <c r="K78" s="207">
        <v>1</v>
      </c>
      <c r="L78" s="207"/>
      <c r="M78" s="203"/>
      <c r="N78" s="209">
        <f t="shared" si="15"/>
        <v>7</v>
      </c>
      <c r="O78" s="177"/>
    </row>
    <row r="79" spans="1:15" ht="30.75" customHeight="1" x14ac:dyDescent="0.25">
      <c r="A79" s="207" t="s">
        <v>347</v>
      </c>
      <c r="B79" s="208" t="s">
        <v>644</v>
      </c>
      <c r="C79" s="207">
        <v>11</v>
      </c>
      <c r="D79" s="207">
        <v>11</v>
      </c>
      <c r="E79" s="207"/>
      <c r="F79" s="207">
        <v>10</v>
      </c>
      <c r="G79" s="207">
        <v>11</v>
      </c>
      <c r="H79" s="207">
        <v>10</v>
      </c>
      <c r="I79" s="207"/>
      <c r="J79" s="207">
        <v>7</v>
      </c>
      <c r="K79" s="207">
        <v>0</v>
      </c>
      <c r="L79" s="207">
        <v>0</v>
      </c>
      <c r="M79" s="203"/>
      <c r="N79" s="209">
        <f t="shared" si="15"/>
        <v>7</v>
      </c>
      <c r="O79" s="177"/>
    </row>
    <row r="80" spans="1:15" ht="30.75" customHeight="1" x14ac:dyDescent="0.25">
      <c r="A80" s="207" t="s">
        <v>348</v>
      </c>
      <c r="B80" s="208" t="s">
        <v>645</v>
      </c>
      <c r="C80" s="207">
        <v>11</v>
      </c>
      <c r="D80" s="207">
        <v>10</v>
      </c>
      <c r="E80" s="207"/>
      <c r="F80" s="207">
        <v>10</v>
      </c>
      <c r="G80" s="207">
        <v>11</v>
      </c>
      <c r="H80" s="207">
        <v>9</v>
      </c>
      <c r="I80" s="207"/>
      <c r="J80" s="207">
        <v>9</v>
      </c>
      <c r="K80" s="207">
        <v>3</v>
      </c>
      <c r="L80" s="207">
        <v>1</v>
      </c>
      <c r="M80" s="203"/>
      <c r="N80" s="209">
        <f t="shared" si="15"/>
        <v>9</v>
      </c>
      <c r="O80" s="177"/>
    </row>
    <row r="81" spans="1:15" ht="30.75" customHeight="1" x14ac:dyDescent="0.25">
      <c r="A81" s="207" t="s">
        <v>349</v>
      </c>
      <c r="B81" s="208" t="s">
        <v>537</v>
      </c>
      <c r="C81" s="207">
        <v>11</v>
      </c>
      <c r="D81" s="207">
        <v>11</v>
      </c>
      <c r="E81" s="207"/>
      <c r="F81" s="207">
        <v>10</v>
      </c>
      <c r="G81" s="207">
        <v>11</v>
      </c>
      <c r="H81" s="207">
        <v>11</v>
      </c>
      <c r="I81" s="207"/>
      <c r="J81" s="207">
        <v>10</v>
      </c>
      <c r="K81" s="207">
        <v>3</v>
      </c>
      <c r="L81" s="207">
        <v>2</v>
      </c>
      <c r="M81" s="203"/>
      <c r="N81" s="209">
        <f t="shared" si="15"/>
        <v>10</v>
      </c>
      <c r="O81" s="177"/>
    </row>
    <row r="82" spans="1:15" ht="30.75" customHeight="1" x14ac:dyDescent="0.25">
      <c r="A82" s="206">
        <v>2</v>
      </c>
      <c r="B82" s="187" t="s">
        <v>597</v>
      </c>
      <c r="C82" s="206">
        <f t="shared" ref="C82:F82" si="16">C83</f>
        <v>11</v>
      </c>
      <c r="D82" s="206">
        <f t="shared" si="16"/>
        <v>11</v>
      </c>
      <c r="E82" s="206">
        <f t="shared" si="16"/>
        <v>0</v>
      </c>
      <c r="F82" s="206">
        <f t="shared" si="16"/>
        <v>10</v>
      </c>
      <c r="G82" s="206">
        <f>G83</f>
        <v>11</v>
      </c>
      <c r="H82" s="206">
        <f t="shared" ref="H82:L82" si="17">H83</f>
        <v>11</v>
      </c>
      <c r="I82" s="206">
        <f t="shared" si="17"/>
        <v>0</v>
      </c>
      <c r="J82" s="206">
        <f t="shared" si="17"/>
        <v>6</v>
      </c>
      <c r="K82" s="206">
        <f t="shared" si="17"/>
        <v>2</v>
      </c>
      <c r="L82" s="206">
        <f t="shared" si="17"/>
        <v>0</v>
      </c>
      <c r="M82" s="203"/>
      <c r="N82" s="205">
        <f t="shared" si="15"/>
        <v>6</v>
      </c>
      <c r="O82" s="177"/>
    </row>
    <row r="83" spans="1:15" ht="30.75" customHeight="1" x14ac:dyDescent="0.25">
      <c r="A83" s="207" t="s">
        <v>350</v>
      </c>
      <c r="B83" s="208" t="s">
        <v>445</v>
      </c>
      <c r="C83" s="207">
        <v>11</v>
      </c>
      <c r="D83" s="207">
        <v>11</v>
      </c>
      <c r="E83" s="207"/>
      <c r="F83" s="207">
        <v>10</v>
      </c>
      <c r="G83" s="207">
        <v>11</v>
      </c>
      <c r="H83" s="207">
        <v>11</v>
      </c>
      <c r="I83" s="207"/>
      <c r="J83" s="207">
        <v>6</v>
      </c>
      <c r="K83" s="207">
        <v>2</v>
      </c>
      <c r="L83" s="207"/>
      <c r="M83" s="203"/>
      <c r="N83" s="209">
        <f t="shared" si="15"/>
        <v>6</v>
      </c>
      <c r="O83" s="177"/>
    </row>
    <row r="84" spans="1:15" ht="30.75" customHeight="1" x14ac:dyDescent="0.25">
      <c r="A84" s="203" t="s">
        <v>210</v>
      </c>
      <c r="B84" s="189" t="s">
        <v>446</v>
      </c>
      <c r="C84" s="206">
        <f>SUM(C85,C113)</f>
        <v>307</v>
      </c>
      <c r="D84" s="206">
        <f t="shared" ref="D84:M84" si="18">SUM(D85,D113)</f>
        <v>267</v>
      </c>
      <c r="E84" s="206">
        <f t="shared" si="18"/>
        <v>0</v>
      </c>
      <c r="F84" s="206">
        <f t="shared" si="18"/>
        <v>280</v>
      </c>
      <c r="G84" s="206">
        <f t="shared" si="18"/>
        <v>289</v>
      </c>
      <c r="H84" s="206">
        <f t="shared" si="18"/>
        <v>260</v>
      </c>
      <c r="I84" s="206">
        <f t="shared" si="18"/>
        <v>0</v>
      </c>
      <c r="J84" s="206">
        <f t="shared" si="18"/>
        <v>201</v>
      </c>
      <c r="K84" s="205">
        <f>SUM(K85,K113)</f>
        <v>3</v>
      </c>
      <c r="L84" s="205">
        <f t="shared" ref="L84" si="19">SUM(L85,L113)</f>
        <v>11</v>
      </c>
      <c r="M84" s="206">
        <f t="shared" si="18"/>
        <v>0</v>
      </c>
      <c r="N84" s="205">
        <f t="shared" si="15"/>
        <v>201</v>
      </c>
      <c r="O84" s="177"/>
    </row>
    <row r="85" spans="1:15" ht="30.75" customHeight="1" x14ac:dyDescent="0.25">
      <c r="A85" s="206">
        <v>1</v>
      </c>
      <c r="B85" s="187" t="s">
        <v>589</v>
      </c>
      <c r="C85" s="206">
        <f>SUM(C86:C112)</f>
        <v>296</v>
      </c>
      <c r="D85" s="206">
        <f t="shared" ref="D85:M85" si="20">SUM(D86:D112)</f>
        <v>255</v>
      </c>
      <c r="E85" s="206">
        <f t="shared" si="20"/>
        <v>0</v>
      </c>
      <c r="F85" s="206">
        <f t="shared" si="20"/>
        <v>270</v>
      </c>
      <c r="G85" s="206">
        <f t="shared" si="20"/>
        <v>278</v>
      </c>
      <c r="H85" s="206">
        <f t="shared" si="20"/>
        <v>249</v>
      </c>
      <c r="I85" s="206">
        <f t="shared" si="20"/>
        <v>0</v>
      </c>
      <c r="J85" s="206">
        <f t="shared" si="20"/>
        <v>195</v>
      </c>
      <c r="K85" s="206">
        <f t="shared" si="20"/>
        <v>3</v>
      </c>
      <c r="L85" s="206">
        <f t="shared" si="20"/>
        <v>11</v>
      </c>
      <c r="M85" s="206">
        <f t="shared" si="20"/>
        <v>0</v>
      </c>
      <c r="N85" s="205">
        <f t="shared" si="15"/>
        <v>195</v>
      </c>
      <c r="O85" s="177"/>
    </row>
    <row r="86" spans="1:15" ht="30.75" customHeight="1" x14ac:dyDescent="0.25">
      <c r="A86" s="207" t="s">
        <v>333</v>
      </c>
      <c r="B86" s="186" t="s">
        <v>646</v>
      </c>
      <c r="C86" s="207">
        <v>11</v>
      </c>
      <c r="D86" s="207">
        <v>10</v>
      </c>
      <c r="E86" s="207"/>
      <c r="F86" s="207">
        <v>10</v>
      </c>
      <c r="G86" s="207">
        <v>10</v>
      </c>
      <c r="H86" s="207">
        <v>10</v>
      </c>
      <c r="I86" s="207"/>
      <c r="J86" s="207">
        <v>8</v>
      </c>
      <c r="K86" s="207"/>
      <c r="L86" s="207"/>
      <c r="M86" s="203"/>
      <c r="N86" s="209">
        <f t="shared" si="15"/>
        <v>8</v>
      </c>
      <c r="O86" s="177"/>
    </row>
    <row r="87" spans="1:15" ht="30.75" customHeight="1" x14ac:dyDescent="0.25">
      <c r="A87" s="207" t="s">
        <v>334</v>
      </c>
      <c r="B87" s="186" t="s">
        <v>647</v>
      </c>
      <c r="C87" s="207">
        <v>11</v>
      </c>
      <c r="D87" s="207">
        <v>9</v>
      </c>
      <c r="E87" s="207"/>
      <c r="F87" s="207">
        <v>10</v>
      </c>
      <c r="G87" s="207">
        <v>9</v>
      </c>
      <c r="H87" s="207">
        <v>8</v>
      </c>
      <c r="I87" s="207"/>
      <c r="J87" s="207">
        <v>8</v>
      </c>
      <c r="K87" s="207"/>
      <c r="L87" s="207"/>
      <c r="M87" s="203"/>
      <c r="N87" s="209">
        <f t="shared" si="15"/>
        <v>8</v>
      </c>
      <c r="O87" s="177"/>
    </row>
    <row r="88" spans="1:15" ht="30.75" customHeight="1" x14ac:dyDescent="0.25">
      <c r="A88" s="207" t="s">
        <v>335</v>
      </c>
      <c r="B88" s="186" t="s">
        <v>648</v>
      </c>
      <c r="C88" s="207">
        <v>11</v>
      </c>
      <c r="D88" s="207">
        <v>9</v>
      </c>
      <c r="E88" s="207"/>
      <c r="F88" s="207">
        <v>10</v>
      </c>
      <c r="G88" s="207">
        <v>10</v>
      </c>
      <c r="H88" s="207">
        <v>9</v>
      </c>
      <c r="I88" s="207"/>
      <c r="J88" s="207">
        <v>7</v>
      </c>
      <c r="K88" s="207">
        <v>1</v>
      </c>
      <c r="L88" s="207">
        <v>1</v>
      </c>
      <c r="M88" s="203"/>
      <c r="N88" s="209">
        <f t="shared" si="15"/>
        <v>7</v>
      </c>
      <c r="O88" s="177"/>
    </row>
    <row r="89" spans="1:15" ht="30.75" customHeight="1" x14ac:dyDescent="0.25">
      <c r="A89" s="207" t="s">
        <v>336</v>
      </c>
      <c r="B89" s="186" t="s">
        <v>649</v>
      </c>
      <c r="C89" s="207">
        <v>11</v>
      </c>
      <c r="D89" s="207">
        <v>12</v>
      </c>
      <c r="E89" s="207"/>
      <c r="F89" s="207">
        <v>10</v>
      </c>
      <c r="G89" s="207">
        <v>10</v>
      </c>
      <c r="H89" s="207">
        <v>12</v>
      </c>
      <c r="I89" s="207"/>
      <c r="J89" s="207">
        <v>4</v>
      </c>
      <c r="K89" s="207"/>
      <c r="L89" s="207"/>
      <c r="M89" s="203"/>
      <c r="N89" s="209">
        <f t="shared" si="15"/>
        <v>4</v>
      </c>
      <c r="O89" s="177"/>
    </row>
    <row r="90" spans="1:15" ht="30.75" customHeight="1" x14ac:dyDescent="0.25">
      <c r="A90" s="207" t="s">
        <v>337</v>
      </c>
      <c r="B90" s="186" t="s">
        <v>650</v>
      </c>
      <c r="C90" s="207">
        <v>10</v>
      </c>
      <c r="D90" s="207">
        <v>8</v>
      </c>
      <c r="E90" s="207"/>
      <c r="F90" s="207">
        <v>10</v>
      </c>
      <c r="G90" s="207">
        <v>10</v>
      </c>
      <c r="H90" s="207">
        <v>8</v>
      </c>
      <c r="I90" s="207"/>
      <c r="J90" s="207">
        <v>10</v>
      </c>
      <c r="K90" s="207"/>
      <c r="L90" s="207"/>
      <c r="M90" s="203"/>
      <c r="N90" s="209">
        <f t="shared" si="15"/>
        <v>10</v>
      </c>
      <c r="O90" s="177"/>
    </row>
    <row r="91" spans="1:15" ht="30.75" customHeight="1" x14ac:dyDescent="0.25">
      <c r="A91" s="207" t="s">
        <v>338</v>
      </c>
      <c r="B91" s="186" t="s">
        <v>651</v>
      </c>
      <c r="C91" s="207">
        <v>11</v>
      </c>
      <c r="D91" s="207">
        <v>10</v>
      </c>
      <c r="E91" s="207"/>
      <c r="F91" s="207">
        <v>10</v>
      </c>
      <c r="G91" s="207">
        <v>10</v>
      </c>
      <c r="H91" s="207">
        <v>9</v>
      </c>
      <c r="I91" s="207"/>
      <c r="J91" s="207">
        <v>7</v>
      </c>
      <c r="K91" s="207"/>
      <c r="L91" s="207">
        <v>1</v>
      </c>
      <c r="M91" s="203"/>
      <c r="N91" s="209">
        <f t="shared" si="15"/>
        <v>7</v>
      </c>
      <c r="O91" s="177"/>
    </row>
    <row r="92" spans="1:15" ht="30.75" customHeight="1" x14ac:dyDescent="0.25">
      <c r="A92" s="207" t="s">
        <v>339</v>
      </c>
      <c r="B92" s="186" t="s">
        <v>652</v>
      </c>
      <c r="C92" s="207">
        <v>11</v>
      </c>
      <c r="D92" s="207">
        <v>9</v>
      </c>
      <c r="E92" s="207"/>
      <c r="F92" s="207">
        <v>10</v>
      </c>
      <c r="G92" s="207">
        <v>11</v>
      </c>
      <c r="H92" s="207">
        <v>9</v>
      </c>
      <c r="I92" s="207"/>
      <c r="J92" s="207">
        <v>8</v>
      </c>
      <c r="K92" s="207"/>
      <c r="L92" s="207"/>
      <c r="M92" s="203"/>
      <c r="N92" s="209">
        <f t="shared" si="15"/>
        <v>8</v>
      </c>
      <c r="O92" s="177"/>
    </row>
    <row r="93" spans="1:15" ht="30.75" customHeight="1" x14ac:dyDescent="0.25">
      <c r="A93" s="207" t="s">
        <v>340</v>
      </c>
      <c r="B93" s="186" t="s">
        <v>653</v>
      </c>
      <c r="C93" s="207">
        <v>11</v>
      </c>
      <c r="D93" s="207">
        <v>9</v>
      </c>
      <c r="E93" s="207"/>
      <c r="F93" s="207">
        <v>10</v>
      </c>
      <c r="G93" s="207">
        <v>10</v>
      </c>
      <c r="H93" s="207">
        <v>9</v>
      </c>
      <c r="I93" s="207"/>
      <c r="J93" s="207">
        <v>6</v>
      </c>
      <c r="K93" s="207"/>
      <c r="L93" s="207"/>
      <c r="M93" s="203"/>
      <c r="N93" s="209">
        <f t="shared" si="15"/>
        <v>6</v>
      </c>
      <c r="O93" s="177"/>
    </row>
    <row r="94" spans="1:15" ht="30.75" customHeight="1" x14ac:dyDescent="0.25">
      <c r="A94" s="207" t="s">
        <v>341</v>
      </c>
      <c r="B94" s="186" t="s">
        <v>654</v>
      </c>
      <c r="C94" s="207">
        <v>11</v>
      </c>
      <c r="D94" s="207">
        <v>9</v>
      </c>
      <c r="E94" s="207"/>
      <c r="F94" s="207">
        <v>10</v>
      </c>
      <c r="G94" s="207">
        <v>11</v>
      </c>
      <c r="H94" s="207">
        <v>9</v>
      </c>
      <c r="I94" s="207"/>
      <c r="J94" s="207">
        <v>7</v>
      </c>
      <c r="K94" s="207"/>
      <c r="L94" s="207">
        <v>1</v>
      </c>
      <c r="M94" s="203"/>
      <c r="N94" s="209">
        <f t="shared" si="15"/>
        <v>7</v>
      </c>
      <c r="O94" s="177"/>
    </row>
    <row r="95" spans="1:15" ht="30.75" customHeight="1" x14ac:dyDescent="0.25">
      <c r="A95" s="207" t="s">
        <v>342</v>
      </c>
      <c r="B95" s="186" t="s">
        <v>655</v>
      </c>
      <c r="C95" s="207">
        <v>11</v>
      </c>
      <c r="D95" s="207">
        <v>9</v>
      </c>
      <c r="E95" s="207"/>
      <c r="F95" s="207">
        <v>10</v>
      </c>
      <c r="G95" s="207">
        <v>11</v>
      </c>
      <c r="H95" s="207">
        <v>8</v>
      </c>
      <c r="I95" s="207"/>
      <c r="J95" s="207">
        <v>8</v>
      </c>
      <c r="K95" s="207"/>
      <c r="L95" s="207"/>
      <c r="M95" s="203"/>
      <c r="N95" s="209">
        <f t="shared" si="15"/>
        <v>8</v>
      </c>
      <c r="O95" s="177"/>
    </row>
    <row r="96" spans="1:15" ht="30.75" customHeight="1" x14ac:dyDescent="0.25">
      <c r="A96" s="207" t="s">
        <v>343</v>
      </c>
      <c r="B96" s="186" t="s">
        <v>656</v>
      </c>
      <c r="C96" s="207">
        <v>11</v>
      </c>
      <c r="D96" s="207">
        <v>9</v>
      </c>
      <c r="E96" s="207"/>
      <c r="F96" s="207">
        <v>10</v>
      </c>
      <c r="G96" s="207">
        <v>10</v>
      </c>
      <c r="H96" s="207">
        <v>9</v>
      </c>
      <c r="I96" s="207"/>
      <c r="J96" s="207">
        <v>7</v>
      </c>
      <c r="K96" s="207"/>
      <c r="L96" s="207"/>
      <c r="M96" s="203"/>
      <c r="N96" s="209">
        <f t="shared" si="15"/>
        <v>7</v>
      </c>
      <c r="O96" s="177"/>
    </row>
    <row r="97" spans="1:15" ht="30.75" customHeight="1" x14ac:dyDescent="0.25">
      <c r="A97" s="207" t="s">
        <v>344</v>
      </c>
      <c r="B97" s="186" t="s">
        <v>657</v>
      </c>
      <c r="C97" s="207">
        <v>11</v>
      </c>
      <c r="D97" s="207">
        <v>9</v>
      </c>
      <c r="E97" s="207"/>
      <c r="F97" s="207">
        <v>10</v>
      </c>
      <c r="G97" s="207">
        <v>11</v>
      </c>
      <c r="H97" s="207">
        <v>8</v>
      </c>
      <c r="I97" s="207"/>
      <c r="J97" s="207">
        <v>5</v>
      </c>
      <c r="K97" s="207"/>
      <c r="L97" s="207"/>
      <c r="M97" s="203"/>
      <c r="N97" s="209">
        <f t="shared" si="15"/>
        <v>5</v>
      </c>
      <c r="O97" s="177"/>
    </row>
    <row r="98" spans="1:15" ht="30.75" customHeight="1" x14ac:dyDescent="0.25">
      <c r="A98" s="207" t="s">
        <v>345</v>
      </c>
      <c r="B98" s="186" t="s">
        <v>658</v>
      </c>
      <c r="C98" s="207">
        <v>11</v>
      </c>
      <c r="D98" s="207">
        <v>9</v>
      </c>
      <c r="E98" s="207"/>
      <c r="F98" s="207">
        <v>10</v>
      </c>
      <c r="G98" s="207">
        <v>10</v>
      </c>
      <c r="H98" s="207">
        <v>9</v>
      </c>
      <c r="I98" s="207"/>
      <c r="J98" s="207">
        <v>9</v>
      </c>
      <c r="K98" s="207"/>
      <c r="L98" s="207"/>
      <c r="M98" s="203"/>
      <c r="N98" s="209">
        <f t="shared" si="15"/>
        <v>9</v>
      </c>
      <c r="O98" s="177"/>
    </row>
    <row r="99" spans="1:15" ht="30.75" customHeight="1" x14ac:dyDescent="0.25">
      <c r="A99" s="207" t="s">
        <v>346</v>
      </c>
      <c r="B99" s="186" t="s">
        <v>538</v>
      </c>
      <c r="C99" s="207">
        <v>11</v>
      </c>
      <c r="D99" s="207">
        <v>12</v>
      </c>
      <c r="E99" s="207"/>
      <c r="F99" s="207">
        <v>10</v>
      </c>
      <c r="G99" s="207">
        <v>10</v>
      </c>
      <c r="H99" s="207">
        <v>11</v>
      </c>
      <c r="I99" s="207"/>
      <c r="J99" s="207">
        <v>7</v>
      </c>
      <c r="K99" s="207">
        <v>1</v>
      </c>
      <c r="L99" s="207">
        <v>1</v>
      </c>
      <c r="M99" s="203"/>
      <c r="N99" s="209">
        <f t="shared" si="15"/>
        <v>7</v>
      </c>
      <c r="O99" s="177"/>
    </row>
    <row r="100" spans="1:15" ht="30.75" customHeight="1" x14ac:dyDescent="0.25">
      <c r="A100" s="207" t="s">
        <v>347</v>
      </c>
      <c r="B100" s="186" t="s">
        <v>659</v>
      </c>
      <c r="C100" s="207">
        <v>11</v>
      </c>
      <c r="D100" s="207">
        <v>9</v>
      </c>
      <c r="E100" s="207"/>
      <c r="F100" s="207">
        <v>10</v>
      </c>
      <c r="G100" s="207">
        <v>10</v>
      </c>
      <c r="H100" s="207">
        <v>9</v>
      </c>
      <c r="I100" s="207"/>
      <c r="J100" s="207">
        <v>5</v>
      </c>
      <c r="K100" s="207"/>
      <c r="L100" s="207">
        <v>2</v>
      </c>
      <c r="M100" s="203"/>
      <c r="N100" s="209">
        <f t="shared" si="15"/>
        <v>5</v>
      </c>
      <c r="O100" s="177"/>
    </row>
    <row r="101" spans="1:15" ht="30.75" customHeight="1" x14ac:dyDescent="0.25">
      <c r="A101" s="207" t="s">
        <v>348</v>
      </c>
      <c r="B101" s="186" t="s">
        <v>660</v>
      </c>
      <c r="C101" s="207">
        <v>11</v>
      </c>
      <c r="D101" s="207">
        <v>10</v>
      </c>
      <c r="E101" s="207"/>
      <c r="F101" s="207">
        <v>10</v>
      </c>
      <c r="G101" s="207">
        <v>11</v>
      </c>
      <c r="H101" s="207">
        <v>10</v>
      </c>
      <c r="I101" s="207"/>
      <c r="J101" s="207">
        <v>7</v>
      </c>
      <c r="K101" s="207"/>
      <c r="L101" s="207">
        <v>1</v>
      </c>
      <c r="M101" s="203"/>
      <c r="N101" s="209">
        <f t="shared" si="15"/>
        <v>7</v>
      </c>
      <c r="O101" s="177"/>
    </row>
    <row r="102" spans="1:15" ht="30.75" customHeight="1" x14ac:dyDescent="0.25">
      <c r="A102" s="207" t="s">
        <v>349</v>
      </c>
      <c r="B102" s="186" t="s">
        <v>661</v>
      </c>
      <c r="C102" s="207">
        <v>11</v>
      </c>
      <c r="D102" s="207">
        <v>9</v>
      </c>
      <c r="E102" s="207"/>
      <c r="F102" s="207">
        <v>10</v>
      </c>
      <c r="G102" s="207">
        <v>11</v>
      </c>
      <c r="H102" s="207">
        <v>9</v>
      </c>
      <c r="I102" s="207"/>
      <c r="J102" s="207">
        <v>8</v>
      </c>
      <c r="K102" s="207"/>
      <c r="L102" s="207"/>
      <c r="M102" s="203"/>
      <c r="N102" s="209">
        <f t="shared" si="15"/>
        <v>8</v>
      </c>
      <c r="O102" s="177"/>
    </row>
    <row r="103" spans="1:15" ht="30.75" customHeight="1" x14ac:dyDescent="0.25">
      <c r="A103" s="207" t="s">
        <v>356</v>
      </c>
      <c r="B103" s="186" t="s">
        <v>174</v>
      </c>
      <c r="C103" s="207">
        <v>11</v>
      </c>
      <c r="D103" s="207">
        <v>9</v>
      </c>
      <c r="E103" s="207"/>
      <c r="F103" s="207">
        <v>10</v>
      </c>
      <c r="G103" s="207">
        <v>10</v>
      </c>
      <c r="H103" s="207">
        <v>8</v>
      </c>
      <c r="I103" s="207"/>
      <c r="J103" s="207">
        <v>6</v>
      </c>
      <c r="K103" s="207"/>
      <c r="L103" s="207"/>
      <c r="M103" s="203"/>
      <c r="N103" s="209">
        <f t="shared" si="15"/>
        <v>6</v>
      </c>
      <c r="O103" s="177"/>
    </row>
    <row r="104" spans="1:15" ht="30.75" customHeight="1" x14ac:dyDescent="0.25">
      <c r="A104" s="207" t="s">
        <v>357</v>
      </c>
      <c r="B104" s="186" t="s">
        <v>662</v>
      </c>
      <c r="C104" s="207">
        <v>11</v>
      </c>
      <c r="D104" s="207">
        <v>10</v>
      </c>
      <c r="E104" s="207"/>
      <c r="F104" s="207">
        <v>10</v>
      </c>
      <c r="G104" s="207">
        <v>10</v>
      </c>
      <c r="H104" s="207">
        <v>10</v>
      </c>
      <c r="I104" s="207"/>
      <c r="J104" s="207">
        <v>8</v>
      </c>
      <c r="K104" s="207"/>
      <c r="L104" s="207">
        <v>1</v>
      </c>
      <c r="M104" s="203"/>
      <c r="N104" s="209">
        <f t="shared" si="15"/>
        <v>8</v>
      </c>
      <c r="O104" s="177"/>
    </row>
    <row r="105" spans="1:15" ht="30.75" customHeight="1" x14ac:dyDescent="0.25">
      <c r="A105" s="207" t="s">
        <v>358</v>
      </c>
      <c r="B105" s="186" t="s">
        <v>663</v>
      </c>
      <c r="C105" s="207">
        <v>11</v>
      </c>
      <c r="D105" s="207">
        <v>9</v>
      </c>
      <c r="E105" s="207"/>
      <c r="F105" s="207">
        <v>10</v>
      </c>
      <c r="G105" s="207">
        <v>9</v>
      </c>
      <c r="H105" s="207">
        <v>9</v>
      </c>
      <c r="I105" s="207"/>
      <c r="J105" s="207">
        <v>5</v>
      </c>
      <c r="K105" s="207"/>
      <c r="L105" s="207"/>
      <c r="M105" s="203"/>
      <c r="N105" s="209">
        <f t="shared" si="15"/>
        <v>5</v>
      </c>
      <c r="O105" s="177"/>
    </row>
    <row r="106" spans="1:15" ht="30.75" customHeight="1" x14ac:dyDescent="0.25">
      <c r="A106" s="207" t="s">
        <v>359</v>
      </c>
      <c r="B106" s="186" t="s">
        <v>664</v>
      </c>
      <c r="C106" s="207">
        <v>11</v>
      </c>
      <c r="D106" s="207">
        <v>9</v>
      </c>
      <c r="E106" s="207"/>
      <c r="F106" s="207">
        <v>10</v>
      </c>
      <c r="G106" s="207">
        <v>10</v>
      </c>
      <c r="H106" s="207">
        <v>10</v>
      </c>
      <c r="I106" s="207"/>
      <c r="J106" s="207">
        <v>8</v>
      </c>
      <c r="K106" s="207">
        <v>1</v>
      </c>
      <c r="L106" s="207">
        <v>2</v>
      </c>
      <c r="M106" s="203"/>
      <c r="N106" s="209">
        <f t="shared" si="15"/>
        <v>8</v>
      </c>
      <c r="O106" s="177"/>
    </row>
    <row r="107" spans="1:15" ht="30.75" customHeight="1" x14ac:dyDescent="0.25">
      <c r="A107" s="207" t="s">
        <v>360</v>
      </c>
      <c r="B107" s="186" t="s">
        <v>665</v>
      </c>
      <c r="C107" s="207">
        <v>11</v>
      </c>
      <c r="D107" s="207">
        <v>9</v>
      </c>
      <c r="E107" s="207"/>
      <c r="F107" s="207">
        <v>10</v>
      </c>
      <c r="G107" s="207">
        <v>11</v>
      </c>
      <c r="H107" s="207">
        <v>9</v>
      </c>
      <c r="I107" s="207"/>
      <c r="J107" s="207">
        <v>7</v>
      </c>
      <c r="K107" s="207"/>
      <c r="L107" s="207"/>
      <c r="M107" s="203"/>
      <c r="N107" s="209">
        <f t="shared" si="15"/>
        <v>7</v>
      </c>
      <c r="O107" s="177"/>
    </row>
    <row r="108" spans="1:15" ht="30.75" customHeight="1" x14ac:dyDescent="0.25">
      <c r="A108" s="207" t="s">
        <v>361</v>
      </c>
      <c r="B108" s="186" t="s">
        <v>666</v>
      </c>
      <c r="C108" s="207">
        <v>11</v>
      </c>
      <c r="D108" s="207">
        <v>9</v>
      </c>
      <c r="E108" s="207"/>
      <c r="F108" s="207">
        <v>10</v>
      </c>
      <c r="G108" s="207">
        <v>11</v>
      </c>
      <c r="H108" s="207">
        <v>9</v>
      </c>
      <c r="I108" s="207"/>
      <c r="J108" s="207">
        <v>8</v>
      </c>
      <c r="K108" s="207"/>
      <c r="L108" s="207"/>
      <c r="M108" s="203"/>
      <c r="N108" s="209">
        <f t="shared" si="15"/>
        <v>8</v>
      </c>
      <c r="O108" s="177"/>
    </row>
    <row r="109" spans="1:15" ht="30.75" customHeight="1" x14ac:dyDescent="0.25">
      <c r="A109" s="207" t="s">
        <v>470</v>
      </c>
      <c r="B109" s="186" t="s">
        <v>667</v>
      </c>
      <c r="C109" s="207">
        <v>11</v>
      </c>
      <c r="D109" s="207">
        <v>9</v>
      </c>
      <c r="E109" s="207"/>
      <c r="F109" s="207">
        <v>10</v>
      </c>
      <c r="G109" s="207">
        <v>11</v>
      </c>
      <c r="H109" s="207">
        <v>9</v>
      </c>
      <c r="I109" s="207"/>
      <c r="J109" s="207">
        <v>8</v>
      </c>
      <c r="K109" s="207"/>
      <c r="L109" s="207"/>
      <c r="M109" s="203"/>
      <c r="N109" s="209">
        <f t="shared" si="15"/>
        <v>8</v>
      </c>
      <c r="O109" s="177"/>
    </row>
    <row r="110" spans="1:15" ht="30.75" customHeight="1" x14ac:dyDescent="0.25">
      <c r="A110" s="207" t="s">
        <v>472</v>
      </c>
      <c r="B110" s="186" t="s">
        <v>668</v>
      </c>
      <c r="C110" s="207">
        <v>11</v>
      </c>
      <c r="D110" s="207">
        <v>9</v>
      </c>
      <c r="E110" s="207"/>
      <c r="F110" s="207">
        <v>10</v>
      </c>
      <c r="G110" s="207">
        <v>10</v>
      </c>
      <c r="H110" s="207">
        <v>9</v>
      </c>
      <c r="I110" s="207"/>
      <c r="J110" s="207">
        <v>6</v>
      </c>
      <c r="K110" s="207"/>
      <c r="L110" s="207"/>
      <c r="M110" s="203"/>
      <c r="N110" s="209">
        <f t="shared" si="15"/>
        <v>6</v>
      </c>
      <c r="O110" s="177"/>
    </row>
    <row r="111" spans="1:15" ht="30.75" customHeight="1" x14ac:dyDescent="0.25">
      <c r="A111" s="207" t="s">
        <v>474</v>
      </c>
      <c r="B111" s="186" t="s">
        <v>669</v>
      </c>
      <c r="C111" s="207">
        <v>11</v>
      </c>
      <c r="D111" s="207">
        <v>12</v>
      </c>
      <c r="E111" s="207"/>
      <c r="F111" s="207">
        <v>10</v>
      </c>
      <c r="G111" s="207">
        <v>11</v>
      </c>
      <c r="H111" s="207">
        <v>12</v>
      </c>
      <c r="I111" s="207"/>
      <c r="J111" s="207">
        <v>9</v>
      </c>
      <c r="K111" s="207"/>
      <c r="L111" s="207"/>
      <c r="M111" s="203"/>
      <c r="N111" s="209">
        <f t="shared" si="15"/>
        <v>9</v>
      </c>
      <c r="O111" s="177"/>
    </row>
    <row r="112" spans="1:15" ht="30.75" customHeight="1" x14ac:dyDescent="0.25">
      <c r="A112" s="207" t="s">
        <v>476</v>
      </c>
      <c r="B112" s="186" t="s">
        <v>670</v>
      </c>
      <c r="C112" s="207">
        <v>11</v>
      </c>
      <c r="D112" s="207">
        <v>9</v>
      </c>
      <c r="E112" s="207"/>
      <c r="F112" s="207">
        <v>10</v>
      </c>
      <c r="G112" s="207">
        <v>10</v>
      </c>
      <c r="H112" s="207">
        <v>8</v>
      </c>
      <c r="I112" s="207"/>
      <c r="J112" s="207">
        <v>9</v>
      </c>
      <c r="K112" s="207"/>
      <c r="L112" s="207">
        <v>1</v>
      </c>
      <c r="M112" s="203"/>
      <c r="N112" s="209">
        <f t="shared" si="15"/>
        <v>9</v>
      </c>
      <c r="O112" s="177"/>
    </row>
    <row r="113" spans="1:15" ht="30.75" customHeight="1" x14ac:dyDescent="0.25">
      <c r="A113" s="206">
        <v>2</v>
      </c>
      <c r="B113" s="189" t="s">
        <v>267</v>
      </c>
      <c r="C113" s="206">
        <f>SUM(C114)</f>
        <v>11</v>
      </c>
      <c r="D113" s="206">
        <f t="shared" ref="D113:L113" si="21">SUM(D114)</f>
        <v>12</v>
      </c>
      <c r="E113" s="206">
        <f t="shared" si="21"/>
        <v>0</v>
      </c>
      <c r="F113" s="206">
        <f t="shared" si="21"/>
        <v>10</v>
      </c>
      <c r="G113" s="206">
        <f t="shared" si="21"/>
        <v>11</v>
      </c>
      <c r="H113" s="206">
        <f t="shared" si="21"/>
        <v>11</v>
      </c>
      <c r="I113" s="206">
        <f t="shared" si="21"/>
        <v>0</v>
      </c>
      <c r="J113" s="206">
        <f t="shared" si="21"/>
        <v>6</v>
      </c>
      <c r="K113" s="206">
        <f t="shared" si="21"/>
        <v>0</v>
      </c>
      <c r="L113" s="206">
        <f t="shared" si="21"/>
        <v>0</v>
      </c>
      <c r="M113" s="206">
        <f t="shared" ref="M113" si="22">M114</f>
        <v>0</v>
      </c>
      <c r="N113" s="205">
        <f t="shared" si="15"/>
        <v>6</v>
      </c>
      <c r="O113" s="177"/>
    </row>
    <row r="114" spans="1:15" ht="30.75" customHeight="1" x14ac:dyDescent="0.25">
      <c r="A114" s="207">
        <v>1</v>
      </c>
      <c r="B114" s="186" t="s">
        <v>479</v>
      </c>
      <c r="C114" s="207">
        <v>11</v>
      </c>
      <c r="D114" s="207">
        <v>12</v>
      </c>
      <c r="E114" s="207"/>
      <c r="F114" s="207">
        <v>10</v>
      </c>
      <c r="G114" s="207">
        <v>11</v>
      </c>
      <c r="H114" s="207">
        <v>11</v>
      </c>
      <c r="I114" s="207"/>
      <c r="J114" s="207">
        <v>6</v>
      </c>
      <c r="K114" s="207"/>
      <c r="L114" s="207"/>
      <c r="M114" s="203"/>
      <c r="N114" s="209">
        <f t="shared" si="15"/>
        <v>6</v>
      </c>
      <c r="O114" s="177"/>
    </row>
    <row r="115" spans="1:15" ht="30.75" customHeight="1" x14ac:dyDescent="0.25">
      <c r="A115" s="203" t="s">
        <v>211</v>
      </c>
      <c r="B115" s="189" t="s">
        <v>513</v>
      </c>
      <c r="C115" s="206">
        <f>SUM(C116,C122)</f>
        <v>163</v>
      </c>
      <c r="D115" s="206">
        <f t="shared" ref="D115:M115" si="23">SUM(D116,D122)</f>
        <v>159</v>
      </c>
      <c r="E115" s="206">
        <f t="shared" si="23"/>
        <v>0</v>
      </c>
      <c r="F115" s="206">
        <f t="shared" si="23"/>
        <v>150</v>
      </c>
      <c r="G115" s="206">
        <f t="shared" si="23"/>
        <v>153</v>
      </c>
      <c r="H115" s="206">
        <f t="shared" si="23"/>
        <v>153</v>
      </c>
      <c r="I115" s="206">
        <f t="shared" si="23"/>
        <v>0</v>
      </c>
      <c r="J115" s="206">
        <f t="shared" si="23"/>
        <v>94</v>
      </c>
      <c r="K115" s="205">
        <f>SUM(K116,K122)</f>
        <v>30</v>
      </c>
      <c r="L115" s="205">
        <f t="shared" ref="L115" si="24">SUM(L116,L122)</f>
        <v>17</v>
      </c>
      <c r="M115" s="206">
        <f t="shared" si="23"/>
        <v>0</v>
      </c>
      <c r="N115" s="205">
        <f t="shared" si="15"/>
        <v>94</v>
      </c>
      <c r="O115" s="177"/>
    </row>
    <row r="116" spans="1:15" ht="30.75" customHeight="1" x14ac:dyDescent="0.25">
      <c r="A116" s="206">
        <v>1</v>
      </c>
      <c r="B116" s="187" t="s">
        <v>589</v>
      </c>
      <c r="C116" s="206">
        <f>SUM(C117:C121)</f>
        <v>53</v>
      </c>
      <c r="D116" s="206">
        <f t="shared" ref="D116:N116" si="25">SUM(D117:D121)</f>
        <v>47</v>
      </c>
      <c r="E116" s="206">
        <f t="shared" si="25"/>
        <v>0</v>
      </c>
      <c r="F116" s="206">
        <f t="shared" si="25"/>
        <v>50</v>
      </c>
      <c r="G116" s="206">
        <f t="shared" si="25"/>
        <v>49</v>
      </c>
      <c r="H116" s="206">
        <f t="shared" si="25"/>
        <v>45</v>
      </c>
      <c r="I116" s="206">
        <f t="shared" si="25"/>
        <v>0</v>
      </c>
      <c r="J116" s="206">
        <f t="shared" si="25"/>
        <v>34</v>
      </c>
      <c r="K116" s="206">
        <f t="shared" si="25"/>
        <v>13</v>
      </c>
      <c r="L116" s="206">
        <f t="shared" si="25"/>
        <v>6</v>
      </c>
      <c r="M116" s="206">
        <f t="shared" si="25"/>
        <v>0</v>
      </c>
      <c r="N116" s="206">
        <f t="shared" si="25"/>
        <v>34</v>
      </c>
      <c r="O116" s="177"/>
    </row>
    <row r="117" spans="1:15" ht="30.75" customHeight="1" x14ac:dyDescent="0.25">
      <c r="A117" s="207" t="s">
        <v>333</v>
      </c>
      <c r="B117" s="208" t="s">
        <v>671</v>
      </c>
      <c r="C117" s="207">
        <v>10</v>
      </c>
      <c r="D117" s="207">
        <v>8</v>
      </c>
      <c r="E117" s="206"/>
      <c r="F117" s="207">
        <v>10</v>
      </c>
      <c r="G117" s="207">
        <v>10</v>
      </c>
      <c r="H117" s="207">
        <v>8</v>
      </c>
      <c r="I117" s="206"/>
      <c r="J117" s="206">
        <v>6</v>
      </c>
      <c r="K117" s="207">
        <v>2</v>
      </c>
      <c r="L117" s="207"/>
      <c r="M117" s="200"/>
      <c r="N117" s="209">
        <f t="shared" si="15"/>
        <v>6</v>
      </c>
      <c r="O117" s="177"/>
    </row>
    <row r="118" spans="1:15" ht="30.75" customHeight="1" x14ac:dyDescent="0.25">
      <c r="A118" s="207" t="s">
        <v>334</v>
      </c>
      <c r="B118" s="208" t="s">
        <v>672</v>
      </c>
      <c r="C118" s="207">
        <v>11</v>
      </c>
      <c r="D118" s="207">
        <v>12</v>
      </c>
      <c r="E118" s="207"/>
      <c r="F118" s="207">
        <v>10</v>
      </c>
      <c r="G118" s="207">
        <v>11</v>
      </c>
      <c r="H118" s="207">
        <v>12</v>
      </c>
      <c r="I118" s="207"/>
      <c r="J118" s="207">
        <v>6</v>
      </c>
      <c r="K118" s="207">
        <v>5</v>
      </c>
      <c r="L118" s="207">
        <v>1</v>
      </c>
      <c r="M118" s="200"/>
      <c r="N118" s="209">
        <f t="shared" si="15"/>
        <v>6</v>
      </c>
      <c r="O118" s="177"/>
    </row>
    <row r="119" spans="1:15" ht="30.75" customHeight="1" x14ac:dyDescent="0.25">
      <c r="A119" s="207" t="s">
        <v>335</v>
      </c>
      <c r="B119" s="208" t="s">
        <v>673</v>
      </c>
      <c r="C119" s="207">
        <v>11</v>
      </c>
      <c r="D119" s="207">
        <v>10</v>
      </c>
      <c r="E119" s="207"/>
      <c r="F119" s="207">
        <v>10</v>
      </c>
      <c r="G119" s="207">
        <v>10</v>
      </c>
      <c r="H119" s="207">
        <v>8</v>
      </c>
      <c r="I119" s="207"/>
      <c r="J119" s="207">
        <v>7</v>
      </c>
      <c r="K119" s="207">
        <f>3+1</f>
        <v>4</v>
      </c>
      <c r="L119" s="207">
        <v>3</v>
      </c>
      <c r="M119" s="200"/>
      <c r="N119" s="209">
        <f t="shared" si="15"/>
        <v>7</v>
      </c>
      <c r="O119" s="177"/>
    </row>
    <row r="120" spans="1:15" ht="30.75" customHeight="1" x14ac:dyDescent="0.25">
      <c r="A120" s="207" t="s">
        <v>336</v>
      </c>
      <c r="B120" s="208" t="s">
        <v>674</v>
      </c>
      <c r="C120" s="207">
        <v>10</v>
      </c>
      <c r="D120" s="207">
        <v>8</v>
      </c>
      <c r="E120" s="207"/>
      <c r="F120" s="207">
        <v>10</v>
      </c>
      <c r="G120" s="207">
        <v>8</v>
      </c>
      <c r="H120" s="207">
        <v>8</v>
      </c>
      <c r="I120" s="207"/>
      <c r="J120" s="207">
        <v>7</v>
      </c>
      <c r="K120" s="207">
        <v>1</v>
      </c>
      <c r="L120" s="207">
        <v>1</v>
      </c>
      <c r="M120" s="200"/>
      <c r="N120" s="209">
        <f t="shared" si="15"/>
        <v>7</v>
      </c>
      <c r="O120" s="177"/>
    </row>
    <row r="121" spans="1:15" ht="30.75" customHeight="1" x14ac:dyDescent="0.25">
      <c r="A121" s="207" t="s">
        <v>337</v>
      </c>
      <c r="B121" s="208" t="s">
        <v>675</v>
      </c>
      <c r="C121" s="207">
        <v>11</v>
      </c>
      <c r="D121" s="207">
        <v>9</v>
      </c>
      <c r="E121" s="207"/>
      <c r="F121" s="207">
        <v>10</v>
      </c>
      <c r="G121" s="207">
        <v>10</v>
      </c>
      <c r="H121" s="207">
        <v>9</v>
      </c>
      <c r="I121" s="207"/>
      <c r="J121" s="207">
        <v>8</v>
      </c>
      <c r="K121" s="207">
        <v>1</v>
      </c>
      <c r="L121" s="207">
        <v>1</v>
      </c>
      <c r="M121" s="200"/>
      <c r="N121" s="209">
        <f t="shared" si="15"/>
        <v>8</v>
      </c>
      <c r="O121" s="177"/>
    </row>
    <row r="122" spans="1:15" ht="30.75" customHeight="1" x14ac:dyDescent="0.25">
      <c r="A122" s="206">
        <v>2</v>
      </c>
      <c r="B122" s="187" t="s">
        <v>676</v>
      </c>
      <c r="C122" s="206">
        <f>SUM(C123:C132)</f>
        <v>110</v>
      </c>
      <c r="D122" s="206">
        <f t="shared" ref="D122:N122" si="26">SUM(D123:D132)</f>
        <v>112</v>
      </c>
      <c r="E122" s="206">
        <f t="shared" si="26"/>
        <v>0</v>
      </c>
      <c r="F122" s="206">
        <f t="shared" si="26"/>
        <v>100</v>
      </c>
      <c r="G122" s="206">
        <f t="shared" si="26"/>
        <v>104</v>
      </c>
      <c r="H122" s="206">
        <f t="shared" si="26"/>
        <v>108</v>
      </c>
      <c r="I122" s="206">
        <f t="shared" si="26"/>
        <v>0</v>
      </c>
      <c r="J122" s="206">
        <f t="shared" si="26"/>
        <v>60</v>
      </c>
      <c r="K122" s="206">
        <f t="shared" si="26"/>
        <v>17</v>
      </c>
      <c r="L122" s="206">
        <f t="shared" si="26"/>
        <v>11</v>
      </c>
      <c r="M122" s="206">
        <f t="shared" si="26"/>
        <v>0</v>
      </c>
      <c r="N122" s="206">
        <f t="shared" si="26"/>
        <v>60</v>
      </c>
      <c r="O122" s="177"/>
    </row>
    <row r="123" spans="1:15" ht="30.75" customHeight="1" x14ac:dyDescent="0.25">
      <c r="A123" s="207" t="s">
        <v>350</v>
      </c>
      <c r="B123" s="208" t="s">
        <v>677</v>
      </c>
      <c r="C123" s="207">
        <v>11</v>
      </c>
      <c r="D123" s="207">
        <v>13</v>
      </c>
      <c r="E123" s="207"/>
      <c r="F123" s="207">
        <v>10</v>
      </c>
      <c r="G123" s="207">
        <v>9</v>
      </c>
      <c r="H123" s="207">
        <v>12</v>
      </c>
      <c r="I123" s="207"/>
      <c r="J123" s="207">
        <v>7</v>
      </c>
      <c r="K123" s="207">
        <v>3</v>
      </c>
      <c r="L123" s="207">
        <v>1</v>
      </c>
      <c r="M123" s="200"/>
      <c r="N123" s="209">
        <f t="shared" si="15"/>
        <v>7</v>
      </c>
      <c r="O123" s="177"/>
    </row>
    <row r="124" spans="1:15" ht="30.75" customHeight="1" x14ac:dyDescent="0.25">
      <c r="A124" s="207" t="s">
        <v>351</v>
      </c>
      <c r="B124" s="208" t="s">
        <v>678</v>
      </c>
      <c r="C124" s="207">
        <v>11</v>
      </c>
      <c r="D124" s="207">
        <v>14</v>
      </c>
      <c r="E124" s="207"/>
      <c r="F124" s="207">
        <v>10</v>
      </c>
      <c r="G124" s="207">
        <v>11</v>
      </c>
      <c r="H124" s="207">
        <v>14</v>
      </c>
      <c r="I124" s="207"/>
      <c r="J124" s="207">
        <v>5</v>
      </c>
      <c r="K124" s="207"/>
      <c r="L124" s="207"/>
      <c r="M124" s="200"/>
      <c r="N124" s="209">
        <f t="shared" si="15"/>
        <v>5</v>
      </c>
      <c r="O124" s="177"/>
    </row>
    <row r="125" spans="1:15" ht="30.75" customHeight="1" x14ac:dyDescent="0.25">
      <c r="A125" s="207" t="s">
        <v>353</v>
      </c>
      <c r="B125" s="208" t="s">
        <v>679</v>
      </c>
      <c r="C125" s="207">
        <v>11</v>
      </c>
      <c r="D125" s="207">
        <v>10</v>
      </c>
      <c r="E125" s="207"/>
      <c r="F125" s="207">
        <v>10</v>
      </c>
      <c r="G125" s="207">
        <v>10</v>
      </c>
      <c r="H125" s="207">
        <v>10</v>
      </c>
      <c r="I125" s="207"/>
      <c r="J125" s="207">
        <v>7</v>
      </c>
      <c r="K125" s="207">
        <v>3</v>
      </c>
      <c r="L125" s="207">
        <v>1</v>
      </c>
      <c r="M125" s="200"/>
      <c r="N125" s="209">
        <f t="shared" si="15"/>
        <v>7</v>
      </c>
      <c r="O125" s="177"/>
    </row>
    <row r="126" spans="1:15" ht="30.75" customHeight="1" x14ac:dyDescent="0.25">
      <c r="A126" s="207" t="s">
        <v>354</v>
      </c>
      <c r="B126" s="208" t="s">
        <v>680</v>
      </c>
      <c r="C126" s="207">
        <v>11</v>
      </c>
      <c r="D126" s="207">
        <v>11</v>
      </c>
      <c r="E126" s="207"/>
      <c r="F126" s="207">
        <v>10</v>
      </c>
      <c r="G126" s="207">
        <v>10</v>
      </c>
      <c r="H126" s="207">
        <v>9</v>
      </c>
      <c r="I126" s="207"/>
      <c r="J126" s="207">
        <v>6</v>
      </c>
      <c r="K126" s="207">
        <v>2</v>
      </c>
      <c r="L126" s="207">
        <v>2</v>
      </c>
      <c r="M126" s="200"/>
      <c r="N126" s="209">
        <f t="shared" si="15"/>
        <v>6</v>
      </c>
      <c r="O126" s="177"/>
    </row>
    <row r="127" spans="1:15" ht="30.75" customHeight="1" x14ac:dyDescent="0.25">
      <c r="A127" s="207" t="s">
        <v>355</v>
      </c>
      <c r="B127" s="208" t="s">
        <v>681</v>
      </c>
      <c r="C127" s="207">
        <v>11</v>
      </c>
      <c r="D127" s="207">
        <v>11</v>
      </c>
      <c r="E127" s="207"/>
      <c r="F127" s="207">
        <v>10</v>
      </c>
      <c r="G127" s="207">
        <v>11</v>
      </c>
      <c r="H127" s="207">
        <v>11</v>
      </c>
      <c r="I127" s="207"/>
      <c r="J127" s="207">
        <v>6</v>
      </c>
      <c r="K127" s="207"/>
      <c r="L127" s="207">
        <v>4</v>
      </c>
      <c r="M127" s="200"/>
      <c r="N127" s="209">
        <f t="shared" si="15"/>
        <v>6</v>
      </c>
      <c r="O127" s="177"/>
    </row>
    <row r="128" spans="1:15" ht="30.75" customHeight="1" x14ac:dyDescent="0.25">
      <c r="A128" s="207" t="s">
        <v>524</v>
      </c>
      <c r="B128" s="208" t="s">
        <v>682</v>
      </c>
      <c r="C128" s="207">
        <v>11</v>
      </c>
      <c r="D128" s="207">
        <v>11</v>
      </c>
      <c r="E128" s="207"/>
      <c r="F128" s="207">
        <v>10</v>
      </c>
      <c r="G128" s="207">
        <v>11</v>
      </c>
      <c r="H128" s="207">
        <v>11</v>
      </c>
      <c r="I128" s="207"/>
      <c r="J128" s="207">
        <v>7</v>
      </c>
      <c r="K128" s="207">
        <v>1</v>
      </c>
      <c r="L128" s="207"/>
      <c r="M128" s="200"/>
      <c r="N128" s="209">
        <f t="shared" si="15"/>
        <v>7</v>
      </c>
      <c r="O128" s="177"/>
    </row>
    <row r="129" spans="1:15" ht="30.75" customHeight="1" x14ac:dyDescent="0.25">
      <c r="A129" s="207" t="s">
        <v>526</v>
      </c>
      <c r="B129" s="208" t="s">
        <v>683</v>
      </c>
      <c r="C129" s="207">
        <v>11</v>
      </c>
      <c r="D129" s="207">
        <v>11</v>
      </c>
      <c r="E129" s="207"/>
      <c r="F129" s="207">
        <v>10</v>
      </c>
      <c r="G129" s="207">
        <v>10</v>
      </c>
      <c r="H129" s="207">
        <v>11</v>
      </c>
      <c r="I129" s="207"/>
      <c r="J129" s="207">
        <v>6</v>
      </c>
      <c r="K129" s="207">
        <f>1+2</f>
        <v>3</v>
      </c>
      <c r="L129" s="207">
        <v>1</v>
      </c>
      <c r="M129" s="200"/>
      <c r="N129" s="209">
        <f t="shared" si="15"/>
        <v>6</v>
      </c>
      <c r="O129" s="177"/>
    </row>
    <row r="130" spans="1:15" ht="30.75" customHeight="1" x14ac:dyDescent="0.25">
      <c r="A130" s="207" t="s">
        <v>528</v>
      </c>
      <c r="B130" s="208" t="s">
        <v>684</v>
      </c>
      <c r="C130" s="207">
        <v>11</v>
      </c>
      <c r="D130" s="207">
        <v>11</v>
      </c>
      <c r="E130" s="207"/>
      <c r="F130" s="207">
        <v>10</v>
      </c>
      <c r="G130" s="207">
        <v>11</v>
      </c>
      <c r="H130" s="207">
        <v>10</v>
      </c>
      <c r="I130" s="207"/>
      <c r="J130" s="207">
        <v>6</v>
      </c>
      <c r="K130" s="207">
        <v>3</v>
      </c>
      <c r="L130" s="207"/>
      <c r="M130" s="200"/>
      <c r="N130" s="209">
        <f t="shared" si="15"/>
        <v>6</v>
      </c>
      <c r="O130" s="177"/>
    </row>
    <row r="131" spans="1:15" ht="30.75" customHeight="1" x14ac:dyDescent="0.25">
      <c r="A131" s="207" t="s">
        <v>530</v>
      </c>
      <c r="B131" s="208" t="s">
        <v>685</v>
      </c>
      <c r="C131" s="207">
        <v>11</v>
      </c>
      <c r="D131" s="207">
        <v>10</v>
      </c>
      <c r="E131" s="207"/>
      <c r="F131" s="207">
        <v>10</v>
      </c>
      <c r="G131" s="207">
        <v>11</v>
      </c>
      <c r="H131" s="207">
        <v>10</v>
      </c>
      <c r="I131" s="207"/>
      <c r="J131" s="207">
        <v>5</v>
      </c>
      <c r="K131" s="207">
        <v>1</v>
      </c>
      <c r="L131" s="207">
        <v>1</v>
      </c>
      <c r="M131" s="200"/>
      <c r="N131" s="209">
        <f t="shared" si="15"/>
        <v>5</v>
      </c>
      <c r="O131" s="177"/>
    </row>
    <row r="132" spans="1:15" ht="30.75" customHeight="1" x14ac:dyDescent="0.25">
      <c r="A132" s="207" t="s">
        <v>532</v>
      </c>
      <c r="B132" s="208" t="s">
        <v>686</v>
      </c>
      <c r="C132" s="207">
        <v>11</v>
      </c>
      <c r="D132" s="207">
        <v>10</v>
      </c>
      <c r="E132" s="207"/>
      <c r="F132" s="207">
        <v>10</v>
      </c>
      <c r="G132" s="207">
        <v>10</v>
      </c>
      <c r="H132" s="207">
        <v>10</v>
      </c>
      <c r="I132" s="207"/>
      <c r="J132" s="207">
        <v>5</v>
      </c>
      <c r="K132" s="207">
        <v>1</v>
      </c>
      <c r="L132" s="207">
        <v>1</v>
      </c>
      <c r="M132" s="200"/>
      <c r="N132" s="209">
        <f t="shared" si="15"/>
        <v>5</v>
      </c>
      <c r="O132" s="177"/>
    </row>
    <row r="133" spans="1:15" ht="30.75" customHeight="1" x14ac:dyDescent="0.25">
      <c r="A133" s="203" t="s">
        <v>212</v>
      </c>
      <c r="B133" s="189" t="s">
        <v>480</v>
      </c>
      <c r="C133" s="206">
        <f>SUM(C134,C164)</f>
        <v>321</v>
      </c>
      <c r="D133" s="206">
        <f t="shared" ref="D133:M133" si="27">SUM(D134,D164)</f>
        <v>293</v>
      </c>
      <c r="E133" s="206">
        <f t="shared" si="27"/>
        <v>0</v>
      </c>
      <c r="F133" s="206">
        <f t="shared" si="27"/>
        <v>300</v>
      </c>
      <c r="G133" s="206">
        <f t="shared" si="27"/>
        <v>318</v>
      </c>
      <c r="H133" s="206">
        <f t="shared" si="27"/>
        <v>279</v>
      </c>
      <c r="I133" s="206">
        <f t="shared" si="27"/>
        <v>0</v>
      </c>
      <c r="J133" s="206">
        <f>SUM(J134,J164)</f>
        <v>228</v>
      </c>
      <c r="K133" s="205">
        <f t="shared" ref="K133:L133" si="28">SUM(K134,K164)</f>
        <v>67</v>
      </c>
      <c r="L133" s="205">
        <f t="shared" si="28"/>
        <v>44</v>
      </c>
      <c r="M133" s="206">
        <f t="shared" si="27"/>
        <v>0</v>
      </c>
      <c r="N133" s="205">
        <f t="shared" si="15"/>
        <v>228</v>
      </c>
      <c r="O133" s="177"/>
    </row>
    <row r="134" spans="1:15" ht="30.75" customHeight="1" x14ac:dyDescent="0.25">
      <c r="A134" s="206">
        <v>1</v>
      </c>
      <c r="B134" s="187" t="s">
        <v>589</v>
      </c>
      <c r="C134" s="206">
        <f>SUM(C135:C163)</f>
        <v>310</v>
      </c>
      <c r="D134" s="206">
        <f t="shared" ref="D134:M134" si="29">SUM(D135:D163)</f>
        <v>282</v>
      </c>
      <c r="E134" s="206">
        <f t="shared" si="29"/>
        <v>0</v>
      </c>
      <c r="F134" s="206">
        <f t="shared" si="29"/>
        <v>290</v>
      </c>
      <c r="G134" s="206">
        <f t="shared" si="29"/>
        <v>307</v>
      </c>
      <c r="H134" s="206">
        <f t="shared" si="29"/>
        <v>269</v>
      </c>
      <c r="I134" s="206">
        <f t="shared" si="29"/>
        <v>0</v>
      </c>
      <c r="J134" s="206">
        <f t="shared" si="29"/>
        <v>219</v>
      </c>
      <c r="K134" s="206">
        <f t="shared" si="29"/>
        <v>67</v>
      </c>
      <c r="L134" s="206">
        <f t="shared" si="29"/>
        <v>44</v>
      </c>
      <c r="M134" s="206">
        <f t="shared" si="29"/>
        <v>0</v>
      </c>
      <c r="N134" s="206">
        <f t="shared" si="15"/>
        <v>219</v>
      </c>
      <c r="O134" s="177"/>
    </row>
    <row r="135" spans="1:15" ht="30.75" customHeight="1" x14ac:dyDescent="0.25">
      <c r="A135" s="207" t="s">
        <v>333</v>
      </c>
      <c r="B135" s="208" t="s">
        <v>687</v>
      </c>
      <c r="C135" s="207">
        <v>11</v>
      </c>
      <c r="D135" s="207">
        <f t="shared" ref="D135:D137" si="30">22-C135</f>
        <v>11</v>
      </c>
      <c r="E135" s="207"/>
      <c r="F135" s="207">
        <v>10</v>
      </c>
      <c r="G135" s="207">
        <v>11</v>
      </c>
      <c r="H135" s="207">
        <v>11</v>
      </c>
      <c r="I135" s="207"/>
      <c r="J135" s="207">
        <v>7</v>
      </c>
      <c r="K135" s="207">
        <v>1</v>
      </c>
      <c r="L135" s="207">
        <v>1</v>
      </c>
      <c r="M135" s="200"/>
      <c r="N135" s="209">
        <f t="shared" si="15"/>
        <v>7</v>
      </c>
      <c r="O135" s="177"/>
    </row>
    <row r="136" spans="1:15" ht="30.75" customHeight="1" x14ac:dyDescent="0.25">
      <c r="A136" s="207" t="s">
        <v>334</v>
      </c>
      <c r="B136" s="208" t="s">
        <v>688</v>
      </c>
      <c r="C136" s="207">
        <v>11</v>
      </c>
      <c r="D136" s="207">
        <f t="shared" si="30"/>
        <v>11</v>
      </c>
      <c r="E136" s="207"/>
      <c r="F136" s="207">
        <v>10</v>
      </c>
      <c r="G136" s="207">
        <v>11</v>
      </c>
      <c r="H136" s="207">
        <v>11</v>
      </c>
      <c r="I136" s="207"/>
      <c r="J136" s="207">
        <v>9</v>
      </c>
      <c r="K136" s="207">
        <v>4</v>
      </c>
      <c r="L136" s="207">
        <v>3</v>
      </c>
      <c r="M136" s="200"/>
      <c r="N136" s="209">
        <f t="shared" ref="N136:N173" si="31">J136</f>
        <v>9</v>
      </c>
      <c r="O136" s="177"/>
    </row>
    <row r="137" spans="1:15" ht="30.75" customHeight="1" x14ac:dyDescent="0.25">
      <c r="A137" s="207" t="s">
        <v>335</v>
      </c>
      <c r="B137" s="208" t="s">
        <v>689</v>
      </c>
      <c r="C137" s="207">
        <v>11</v>
      </c>
      <c r="D137" s="207">
        <f t="shared" si="30"/>
        <v>11</v>
      </c>
      <c r="E137" s="207"/>
      <c r="F137" s="207">
        <v>10</v>
      </c>
      <c r="G137" s="207">
        <v>11</v>
      </c>
      <c r="H137" s="207">
        <v>9</v>
      </c>
      <c r="I137" s="207"/>
      <c r="J137" s="207">
        <v>9</v>
      </c>
      <c r="K137" s="207">
        <v>1</v>
      </c>
      <c r="L137" s="207">
        <v>0</v>
      </c>
      <c r="M137" s="200"/>
      <c r="N137" s="209">
        <f t="shared" si="31"/>
        <v>9</v>
      </c>
      <c r="O137" s="177"/>
    </row>
    <row r="138" spans="1:15" ht="30.75" customHeight="1" x14ac:dyDescent="0.25">
      <c r="A138" s="207" t="s">
        <v>336</v>
      </c>
      <c r="B138" s="208" t="s">
        <v>690</v>
      </c>
      <c r="C138" s="207">
        <v>11</v>
      </c>
      <c r="D138" s="207">
        <v>17</v>
      </c>
      <c r="E138" s="207"/>
      <c r="F138" s="207">
        <v>10</v>
      </c>
      <c r="G138" s="207">
        <v>11</v>
      </c>
      <c r="H138" s="207">
        <v>15</v>
      </c>
      <c r="I138" s="207"/>
      <c r="J138" s="207">
        <v>10</v>
      </c>
      <c r="K138" s="207">
        <v>1</v>
      </c>
      <c r="L138" s="207">
        <v>1</v>
      </c>
      <c r="M138" s="200"/>
      <c r="N138" s="209">
        <f t="shared" si="31"/>
        <v>10</v>
      </c>
      <c r="O138" s="177"/>
    </row>
    <row r="139" spans="1:15" ht="30.75" customHeight="1" x14ac:dyDescent="0.25">
      <c r="A139" s="207" t="s">
        <v>337</v>
      </c>
      <c r="B139" s="208" t="s">
        <v>691</v>
      </c>
      <c r="C139" s="207">
        <v>10</v>
      </c>
      <c r="D139" s="207">
        <f>20-C139</f>
        <v>10</v>
      </c>
      <c r="E139" s="207"/>
      <c r="F139" s="207">
        <v>10</v>
      </c>
      <c r="G139" s="207">
        <v>10</v>
      </c>
      <c r="H139" s="207">
        <v>10</v>
      </c>
      <c r="I139" s="207"/>
      <c r="J139" s="207">
        <v>9</v>
      </c>
      <c r="K139" s="207">
        <v>0</v>
      </c>
      <c r="L139" s="207">
        <v>0</v>
      </c>
      <c r="M139" s="200"/>
      <c r="N139" s="209">
        <f t="shared" si="31"/>
        <v>9</v>
      </c>
      <c r="O139" s="177"/>
    </row>
    <row r="140" spans="1:15" ht="30.75" customHeight="1" x14ac:dyDescent="0.25">
      <c r="A140" s="207" t="s">
        <v>338</v>
      </c>
      <c r="B140" s="208" t="s">
        <v>692</v>
      </c>
      <c r="C140" s="207">
        <v>11</v>
      </c>
      <c r="D140" s="207">
        <f t="shared" ref="D140:D162" si="32">20-C140</f>
        <v>9</v>
      </c>
      <c r="E140" s="207"/>
      <c r="F140" s="207">
        <v>10</v>
      </c>
      <c r="G140" s="207">
        <v>10</v>
      </c>
      <c r="H140" s="207">
        <v>9</v>
      </c>
      <c r="I140" s="207"/>
      <c r="J140" s="207">
        <v>8</v>
      </c>
      <c r="K140" s="207">
        <v>2</v>
      </c>
      <c r="L140" s="207">
        <v>1</v>
      </c>
      <c r="M140" s="200"/>
      <c r="N140" s="209">
        <f t="shared" si="31"/>
        <v>8</v>
      </c>
      <c r="O140" s="177"/>
    </row>
    <row r="141" spans="1:15" ht="30.75" customHeight="1" x14ac:dyDescent="0.25">
      <c r="A141" s="207" t="s">
        <v>339</v>
      </c>
      <c r="B141" s="208" t="s">
        <v>693</v>
      </c>
      <c r="C141" s="207">
        <v>11</v>
      </c>
      <c r="D141" s="207">
        <f t="shared" si="32"/>
        <v>9</v>
      </c>
      <c r="E141" s="207"/>
      <c r="F141" s="207">
        <v>10</v>
      </c>
      <c r="G141" s="207">
        <v>11</v>
      </c>
      <c r="H141" s="207">
        <v>9</v>
      </c>
      <c r="I141" s="207"/>
      <c r="J141" s="207">
        <v>9</v>
      </c>
      <c r="K141" s="207">
        <v>3</v>
      </c>
      <c r="L141" s="207">
        <v>2</v>
      </c>
      <c r="M141" s="200"/>
      <c r="N141" s="209">
        <f t="shared" si="31"/>
        <v>9</v>
      </c>
      <c r="O141" s="177"/>
    </row>
    <row r="142" spans="1:15" ht="30.75" customHeight="1" x14ac:dyDescent="0.25">
      <c r="A142" s="207" t="s">
        <v>340</v>
      </c>
      <c r="B142" s="208" t="s">
        <v>694</v>
      </c>
      <c r="C142" s="207">
        <v>10</v>
      </c>
      <c r="D142" s="207">
        <f t="shared" si="32"/>
        <v>10</v>
      </c>
      <c r="E142" s="207"/>
      <c r="F142" s="207">
        <v>10</v>
      </c>
      <c r="G142" s="207">
        <v>10</v>
      </c>
      <c r="H142" s="207">
        <v>10</v>
      </c>
      <c r="I142" s="207"/>
      <c r="J142" s="207">
        <v>7</v>
      </c>
      <c r="K142" s="207">
        <v>2</v>
      </c>
      <c r="L142" s="207">
        <v>3</v>
      </c>
      <c r="M142" s="200"/>
      <c r="N142" s="209">
        <f t="shared" si="31"/>
        <v>7</v>
      </c>
      <c r="O142" s="177"/>
    </row>
    <row r="143" spans="1:15" ht="30.75" customHeight="1" x14ac:dyDescent="0.25">
      <c r="A143" s="207" t="s">
        <v>341</v>
      </c>
      <c r="B143" s="208" t="s">
        <v>695</v>
      </c>
      <c r="C143" s="207">
        <v>11</v>
      </c>
      <c r="D143" s="207">
        <f t="shared" si="32"/>
        <v>9</v>
      </c>
      <c r="E143" s="207"/>
      <c r="F143" s="207">
        <v>10</v>
      </c>
      <c r="G143" s="207">
        <v>11</v>
      </c>
      <c r="H143" s="207">
        <v>9</v>
      </c>
      <c r="I143" s="207"/>
      <c r="J143" s="207">
        <v>5</v>
      </c>
      <c r="K143" s="207">
        <v>1</v>
      </c>
      <c r="L143" s="207">
        <v>1</v>
      </c>
      <c r="M143" s="200"/>
      <c r="N143" s="209">
        <f t="shared" si="31"/>
        <v>5</v>
      </c>
      <c r="O143" s="177"/>
    </row>
    <row r="144" spans="1:15" ht="30.75" customHeight="1" x14ac:dyDescent="0.25">
      <c r="A144" s="207" t="s">
        <v>342</v>
      </c>
      <c r="B144" s="208" t="s">
        <v>696</v>
      </c>
      <c r="C144" s="207">
        <v>11</v>
      </c>
      <c r="D144" s="207">
        <f t="shared" si="32"/>
        <v>9</v>
      </c>
      <c r="E144" s="207"/>
      <c r="F144" s="207">
        <v>10</v>
      </c>
      <c r="G144" s="207">
        <v>11</v>
      </c>
      <c r="H144" s="207">
        <v>9</v>
      </c>
      <c r="I144" s="207"/>
      <c r="J144" s="207">
        <v>7</v>
      </c>
      <c r="K144" s="207">
        <f>1-1</f>
        <v>0</v>
      </c>
      <c r="L144" s="207">
        <v>0</v>
      </c>
      <c r="M144" s="200"/>
      <c r="N144" s="209">
        <f t="shared" si="31"/>
        <v>7</v>
      </c>
      <c r="O144" s="177"/>
    </row>
    <row r="145" spans="1:15" ht="30.75" customHeight="1" x14ac:dyDescent="0.25">
      <c r="A145" s="207" t="s">
        <v>343</v>
      </c>
      <c r="B145" s="208" t="s">
        <v>697</v>
      </c>
      <c r="C145" s="207">
        <v>11</v>
      </c>
      <c r="D145" s="207">
        <f t="shared" si="32"/>
        <v>9</v>
      </c>
      <c r="E145" s="207"/>
      <c r="F145" s="207">
        <v>10</v>
      </c>
      <c r="G145" s="207">
        <v>11</v>
      </c>
      <c r="H145" s="207">
        <v>9</v>
      </c>
      <c r="I145" s="207"/>
      <c r="J145" s="207">
        <v>8</v>
      </c>
      <c r="K145" s="207">
        <v>2</v>
      </c>
      <c r="L145" s="207">
        <v>1</v>
      </c>
      <c r="M145" s="200"/>
      <c r="N145" s="209">
        <f t="shared" si="31"/>
        <v>8</v>
      </c>
      <c r="O145" s="177"/>
    </row>
    <row r="146" spans="1:15" ht="30.75" customHeight="1" x14ac:dyDescent="0.25">
      <c r="A146" s="207" t="s">
        <v>344</v>
      </c>
      <c r="B146" s="208" t="s">
        <v>698</v>
      </c>
      <c r="C146" s="207">
        <v>10</v>
      </c>
      <c r="D146" s="207">
        <f t="shared" si="32"/>
        <v>10</v>
      </c>
      <c r="E146" s="207"/>
      <c r="F146" s="207">
        <v>10</v>
      </c>
      <c r="G146" s="207">
        <v>10</v>
      </c>
      <c r="H146" s="207">
        <v>9</v>
      </c>
      <c r="I146" s="207"/>
      <c r="J146" s="207">
        <v>8</v>
      </c>
      <c r="K146" s="207">
        <v>4</v>
      </c>
      <c r="L146" s="207">
        <v>1</v>
      </c>
      <c r="M146" s="200"/>
      <c r="N146" s="209">
        <f t="shared" si="31"/>
        <v>8</v>
      </c>
      <c r="O146" s="177"/>
    </row>
    <row r="147" spans="1:15" ht="30.75" customHeight="1" x14ac:dyDescent="0.25">
      <c r="A147" s="207" t="s">
        <v>345</v>
      </c>
      <c r="B147" s="208" t="s">
        <v>699</v>
      </c>
      <c r="C147" s="207">
        <v>11</v>
      </c>
      <c r="D147" s="207">
        <f t="shared" si="32"/>
        <v>9</v>
      </c>
      <c r="E147" s="207"/>
      <c r="F147" s="207">
        <v>10</v>
      </c>
      <c r="G147" s="207">
        <v>11</v>
      </c>
      <c r="H147" s="207">
        <v>9</v>
      </c>
      <c r="I147" s="207"/>
      <c r="J147" s="207">
        <v>4</v>
      </c>
      <c r="K147" s="207">
        <v>5</v>
      </c>
      <c r="L147" s="207">
        <v>5</v>
      </c>
      <c r="M147" s="200"/>
      <c r="N147" s="209">
        <f t="shared" si="31"/>
        <v>4</v>
      </c>
      <c r="O147" s="177"/>
    </row>
    <row r="148" spans="1:15" ht="30.75" customHeight="1" x14ac:dyDescent="0.25">
      <c r="A148" s="207" t="s">
        <v>346</v>
      </c>
      <c r="B148" s="208" t="s">
        <v>700</v>
      </c>
      <c r="C148" s="207">
        <v>11</v>
      </c>
      <c r="D148" s="207">
        <f t="shared" si="32"/>
        <v>9</v>
      </c>
      <c r="E148" s="207"/>
      <c r="F148" s="207">
        <v>10</v>
      </c>
      <c r="G148" s="207">
        <v>11</v>
      </c>
      <c r="H148" s="207">
        <v>7</v>
      </c>
      <c r="I148" s="207"/>
      <c r="J148" s="207">
        <v>7</v>
      </c>
      <c r="K148" s="207">
        <v>2</v>
      </c>
      <c r="L148" s="207">
        <v>0</v>
      </c>
      <c r="M148" s="200"/>
      <c r="N148" s="209">
        <f t="shared" si="31"/>
        <v>7</v>
      </c>
      <c r="O148" s="177"/>
    </row>
    <row r="149" spans="1:15" ht="30.75" customHeight="1" x14ac:dyDescent="0.25">
      <c r="A149" s="207" t="s">
        <v>347</v>
      </c>
      <c r="B149" s="208" t="s">
        <v>701</v>
      </c>
      <c r="C149" s="207">
        <v>10</v>
      </c>
      <c r="D149" s="207">
        <f t="shared" si="32"/>
        <v>10</v>
      </c>
      <c r="E149" s="207"/>
      <c r="F149" s="207">
        <v>10</v>
      </c>
      <c r="G149" s="207">
        <v>10</v>
      </c>
      <c r="H149" s="207">
        <v>9</v>
      </c>
      <c r="I149" s="207"/>
      <c r="J149" s="207">
        <v>8</v>
      </c>
      <c r="K149" s="207">
        <v>1</v>
      </c>
      <c r="L149" s="207">
        <v>1</v>
      </c>
      <c r="M149" s="200"/>
      <c r="N149" s="209">
        <f t="shared" si="31"/>
        <v>8</v>
      </c>
      <c r="O149" s="177"/>
    </row>
    <row r="150" spans="1:15" ht="30.75" customHeight="1" x14ac:dyDescent="0.25">
      <c r="A150" s="207" t="s">
        <v>348</v>
      </c>
      <c r="B150" s="208" t="s">
        <v>702</v>
      </c>
      <c r="C150" s="207">
        <v>10</v>
      </c>
      <c r="D150" s="207">
        <f t="shared" si="32"/>
        <v>10</v>
      </c>
      <c r="E150" s="207"/>
      <c r="F150" s="207">
        <v>10</v>
      </c>
      <c r="G150" s="207">
        <v>10</v>
      </c>
      <c r="H150" s="207">
        <v>9</v>
      </c>
      <c r="I150" s="207"/>
      <c r="J150" s="207">
        <v>8</v>
      </c>
      <c r="K150" s="207">
        <v>4</v>
      </c>
      <c r="L150" s="207">
        <v>3</v>
      </c>
      <c r="M150" s="200"/>
      <c r="N150" s="209">
        <f t="shared" si="31"/>
        <v>8</v>
      </c>
      <c r="O150" s="177"/>
    </row>
    <row r="151" spans="1:15" ht="30.75" customHeight="1" x14ac:dyDescent="0.25">
      <c r="A151" s="207" t="s">
        <v>349</v>
      </c>
      <c r="B151" s="208" t="s">
        <v>703</v>
      </c>
      <c r="C151" s="207">
        <v>11</v>
      </c>
      <c r="D151" s="207">
        <f t="shared" si="32"/>
        <v>9</v>
      </c>
      <c r="E151" s="207"/>
      <c r="F151" s="207">
        <v>10</v>
      </c>
      <c r="G151" s="207">
        <v>10</v>
      </c>
      <c r="H151" s="207">
        <v>8</v>
      </c>
      <c r="I151" s="207"/>
      <c r="J151" s="207">
        <v>6</v>
      </c>
      <c r="K151" s="207">
        <v>0</v>
      </c>
      <c r="L151" s="207">
        <v>0</v>
      </c>
      <c r="M151" s="200"/>
      <c r="N151" s="209">
        <f t="shared" si="31"/>
        <v>6</v>
      </c>
      <c r="O151" s="177"/>
    </row>
    <row r="152" spans="1:15" ht="30.75" customHeight="1" x14ac:dyDescent="0.25">
      <c r="A152" s="207" t="s">
        <v>356</v>
      </c>
      <c r="B152" s="208" t="s">
        <v>704</v>
      </c>
      <c r="C152" s="207">
        <v>11</v>
      </c>
      <c r="D152" s="207">
        <f t="shared" si="32"/>
        <v>9</v>
      </c>
      <c r="E152" s="207"/>
      <c r="F152" s="207">
        <v>10</v>
      </c>
      <c r="G152" s="207">
        <v>11</v>
      </c>
      <c r="H152" s="207">
        <v>8</v>
      </c>
      <c r="I152" s="207"/>
      <c r="J152" s="207">
        <v>8</v>
      </c>
      <c r="K152" s="207">
        <v>4</v>
      </c>
      <c r="L152" s="207">
        <v>5</v>
      </c>
      <c r="M152" s="200"/>
      <c r="N152" s="209">
        <f t="shared" si="31"/>
        <v>8</v>
      </c>
      <c r="O152" s="177"/>
    </row>
    <row r="153" spans="1:15" ht="30.75" customHeight="1" x14ac:dyDescent="0.25">
      <c r="A153" s="207" t="s">
        <v>357</v>
      </c>
      <c r="B153" s="208" t="s">
        <v>705</v>
      </c>
      <c r="C153" s="207">
        <v>10</v>
      </c>
      <c r="D153" s="207">
        <f t="shared" si="32"/>
        <v>10</v>
      </c>
      <c r="E153" s="207"/>
      <c r="F153" s="207">
        <v>10</v>
      </c>
      <c r="G153" s="207">
        <v>10</v>
      </c>
      <c r="H153" s="207">
        <v>10</v>
      </c>
      <c r="I153" s="207"/>
      <c r="J153" s="207">
        <v>6</v>
      </c>
      <c r="K153" s="207">
        <v>3</v>
      </c>
      <c r="L153" s="207">
        <v>1</v>
      </c>
      <c r="M153" s="200"/>
      <c r="N153" s="209">
        <f t="shared" si="31"/>
        <v>6</v>
      </c>
      <c r="O153" s="177"/>
    </row>
    <row r="154" spans="1:15" ht="30.75" customHeight="1" x14ac:dyDescent="0.25">
      <c r="A154" s="207" t="s">
        <v>358</v>
      </c>
      <c r="B154" s="208" t="s">
        <v>706</v>
      </c>
      <c r="C154" s="207">
        <v>11</v>
      </c>
      <c r="D154" s="207">
        <f t="shared" si="32"/>
        <v>9</v>
      </c>
      <c r="E154" s="207"/>
      <c r="F154" s="207">
        <v>10</v>
      </c>
      <c r="G154" s="207">
        <v>11</v>
      </c>
      <c r="H154" s="207">
        <v>8</v>
      </c>
      <c r="I154" s="207"/>
      <c r="J154" s="207">
        <v>6</v>
      </c>
      <c r="K154" s="207">
        <v>0</v>
      </c>
      <c r="L154" s="207">
        <v>1</v>
      </c>
      <c r="M154" s="200"/>
      <c r="N154" s="209">
        <f t="shared" si="31"/>
        <v>6</v>
      </c>
      <c r="O154" s="177"/>
    </row>
    <row r="155" spans="1:15" ht="30.75" customHeight="1" x14ac:dyDescent="0.25">
      <c r="A155" s="207" t="s">
        <v>359</v>
      </c>
      <c r="B155" s="208" t="s">
        <v>707</v>
      </c>
      <c r="C155" s="207">
        <v>11</v>
      </c>
      <c r="D155" s="207">
        <f t="shared" si="32"/>
        <v>9</v>
      </c>
      <c r="E155" s="207"/>
      <c r="F155" s="207">
        <v>10</v>
      </c>
      <c r="G155" s="207">
        <v>11</v>
      </c>
      <c r="H155" s="207">
        <v>9</v>
      </c>
      <c r="I155" s="207"/>
      <c r="J155" s="207">
        <v>8</v>
      </c>
      <c r="K155" s="207">
        <v>4</v>
      </c>
      <c r="L155" s="207">
        <v>2</v>
      </c>
      <c r="M155" s="200"/>
      <c r="N155" s="209">
        <f t="shared" si="31"/>
        <v>8</v>
      </c>
      <c r="O155" s="177"/>
    </row>
    <row r="156" spans="1:15" ht="30.75" customHeight="1" x14ac:dyDescent="0.25">
      <c r="A156" s="207" t="s">
        <v>360</v>
      </c>
      <c r="B156" s="208" t="s">
        <v>708</v>
      </c>
      <c r="C156" s="207">
        <v>11</v>
      </c>
      <c r="D156" s="207">
        <f t="shared" si="32"/>
        <v>9</v>
      </c>
      <c r="E156" s="207"/>
      <c r="F156" s="207">
        <v>10</v>
      </c>
      <c r="G156" s="207">
        <v>11</v>
      </c>
      <c r="H156" s="207">
        <v>9</v>
      </c>
      <c r="I156" s="207"/>
      <c r="J156" s="207">
        <v>7</v>
      </c>
      <c r="K156" s="207">
        <v>4</v>
      </c>
      <c r="L156" s="207">
        <v>3</v>
      </c>
      <c r="M156" s="200"/>
      <c r="N156" s="209">
        <f t="shared" si="31"/>
        <v>7</v>
      </c>
      <c r="O156" s="177"/>
    </row>
    <row r="157" spans="1:15" ht="30.75" customHeight="1" x14ac:dyDescent="0.25">
      <c r="A157" s="207" t="s">
        <v>361</v>
      </c>
      <c r="B157" s="208" t="s">
        <v>709</v>
      </c>
      <c r="C157" s="207">
        <v>11</v>
      </c>
      <c r="D157" s="207">
        <f t="shared" si="32"/>
        <v>9</v>
      </c>
      <c r="E157" s="207"/>
      <c r="F157" s="207">
        <v>10</v>
      </c>
      <c r="G157" s="207">
        <v>11</v>
      </c>
      <c r="H157" s="207">
        <v>8</v>
      </c>
      <c r="I157" s="207"/>
      <c r="J157" s="207">
        <v>7</v>
      </c>
      <c r="K157" s="207">
        <v>4</v>
      </c>
      <c r="L157" s="207">
        <v>1</v>
      </c>
      <c r="M157" s="200"/>
      <c r="N157" s="209">
        <f t="shared" si="31"/>
        <v>7</v>
      </c>
      <c r="O157" s="177"/>
    </row>
    <row r="158" spans="1:15" ht="30.75" customHeight="1" x14ac:dyDescent="0.25">
      <c r="A158" s="207" t="s">
        <v>470</v>
      </c>
      <c r="B158" s="208" t="s">
        <v>710</v>
      </c>
      <c r="C158" s="207">
        <v>10</v>
      </c>
      <c r="D158" s="207">
        <f t="shared" si="32"/>
        <v>10</v>
      </c>
      <c r="E158" s="207"/>
      <c r="F158" s="207">
        <v>10</v>
      </c>
      <c r="G158" s="207">
        <v>10</v>
      </c>
      <c r="H158" s="207">
        <v>10</v>
      </c>
      <c r="I158" s="207"/>
      <c r="J158" s="207">
        <v>7</v>
      </c>
      <c r="K158" s="207">
        <v>3</v>
      </c>
      <c r="L158" s="207">
        <v>0</v>
      </c>
      <c r="M158" s="200"/>
      <c r="N158" s="209">
        <f t="shared" si="31"/>
        <v>7</v>
      </c>
      <c r="O158" s="177"/>
    </row>
    <row r="159" spans="1:15" ht="30.75" customHeight="1" x14ac:dyDescent="0.25">
      <c r="A159" s="207" t="s">
        <v>472</v>
      </c>
      <c r="B159" s="208" t="s">
        <v>711</v>
      </c>
      <c r="C159" s="207">
        <v>11</v>
      </c>
      <c r="D159" s="207">
        <f t="shared" si="32"/>
        <v>9</v>
      </c>
      <c r="E159" s="207"/>
      <c r="F159" s="207">
        <v>10</v>
      </c>
      <c r="G159" s="207">
        <v>11</v>
      </c>
      <c r="H159" s="207">
        <v>9</v>
      </c>
      <c r="I159" s="207"/>
      <c r="J159" s="207">
        <v>7</v>
      </c>
      <c r="K159" s="207">
        <v>1</v>
      </c>
      <c r="L159" s="207">
        <v>1</v>
      </c>
      <c r="M159" s="200"/>
      <c r="N159" s="209">
        <f t="shared" si="31"/>
        <v>7</v>
      </c>
      <c r="O159" s="177"/>
    </row>
    <row r="160" spans="1:15" ht="30.75" customHeight="1" x14ac:dyDescent="0.25">
      <c r="A160" s="207" t="s">
        <v>474</v>
      </c>
      <c r="B160" s="208" t="s">
        <v>712</v>
      </c>
      <c r="C160" s="207">
        <v>11</v>
      </c>
      <c r="D160" s="207">
        <f t="shared" si="32"/>
        <v>9</v>
      </c>
      <c r="E160" s="207"/>
      <c r="F160" s="207">
        <v>10</v>
      </c>
      <c r="G160" s="207">
        <v>10</v>
      </c>
      <c r="H160" s="207">
        <v>9</v>
      </c>
      <c r="I160" s="207"/>
      <c r="J160" s="207">
        <v>6</v>
      </c>
      <c r="K160" s="207">
        <f>5-1</f>
        <v>4</v>
      </c>
      <c r="L160" s="207">
        <v>4</v>
      </c>
      <c r="M160" s="200"/>
      <c r="N160" s="209">
        <f t="shared" si="31"/>
        <v>6</v>
      </c>
      <c r="O160" s="177"/>
    </row>
    <row r="161" spans="1:15" ht="30.75" customHeight="1" x14ac:dyDescent="0.25">
      <c r="A161" s="207" t="s">
        <v>476</v>
      </c>
      <c r="B161" s="208" t="s">
        <v>713</v>
      </c>
      <c r="C161" s="207">
        <v>10</v>
      </c>
      <c r="D161" s="207">
        <f t="shared" si="32"/>
        <v>10</v>
      </c>
      <c r="E161" s="207"/>
      <c r="F161" s="207">
        <v>10</v>
      </c>
      <c r="G161" s="207">
        <v>10</v>
      </c>
      <c r="H161" s="207">
        <v>10</v>
      </c>
      <c r="I161" s="207"/>
      <c r="J161" s="207">
        <v>9</v>
      </c>
      <c r="K161" s="207">
        <v>3</v>
      </c>
      <c r="L161" s="207">
        <v>0</v>
      </c>
      <c r="M161" s="200"/>
      <c r="N161" s="209">
        <f t="shared" si="31"/>
        <v>9</v>
      </c>
      <c r="O161" s="177"/>
    </row>
    <row r="162" spans="1:15" ht="30.75" customHeight="1" x14ac:dyDescent="0.25">
      <c r="A162" s="207" t="s">
        <v>508</v>
      </c>
      <c r="B162" s="208" t="s">
        <v>714</v>
      </c>
      <c r="C162" s="207">
        <v>11</v>
      </c>
      <c r="D162" s="207">
        <f t="shared" si="32"/>
        <v>9</v>
      </c>
      <c r="E162" s="207"/>
      <c r="F162" s="207">
        <v>10</v>
      </c>
      <c r="G162" s="207">
        <v>11</v>
      </c>
      <c r="H162" s="207">
        <v>9</v>
      </c>
      <c r="I162" s="207"/>
      <c r="J162" s="207">
        <v>10</v>
      </c>
      <c r="K162" s="207">
        <v>4</v>
      </c>
      <c r="L162" s="207">
        <v>2</v>
      </c>
      <c r="M162" s="200"/>
      <c r="N162" s="209">
        <f t="shared" si="31"/>
        <v>10</v>
      </c>
      <c r="O162" s="177"/>
    </row>
    <row r="163" spans="1:15" ht="30.75" customHeight="1" x14ac:dyDescent="0.25">
      <c r="A163" s="207" t="s">
        <v>510</v>
      </c>
      <c r="B163" s="208" t="s">
        <v>715</v>
      </c>
      <c r="C163" s="207">
        <v>10</v>
      </c>
      <c r="D163" s="207">
        <v>8</v>
      </c>
      <c r="E163" s="207"/>
      <c r="F163" s="207">
        <v>10</v>
      </c>
      <c r="G163" s="207">
        <v>10</v>
      </c>
      <c r="H163" s="207">
        <v>8</v>
      </c>
      <c r="I163" s="207"/>
      <c r="J163" s="207">
        <v>9</v>
      </c>
      <c r="K163" s="207">
        <v>0</v>
      </c>
      <c r="L163" s="207">
        <v>1</v>
      </c>
      <c r="M163" s="200"/>
      <c r="N163" s="209">
        <f t="shared" si="31"/>
        <v>9</v>
      </c>
      <c r="O163" s="177"/>
    </row>
    <row r="164" spans="1:15" ht="30.75" customHeight="1" x14ac:dyDescent="0.25">
      <c r="A164" s="206">
        <v>2</v>
      </c>
      <c r="B164" s="187" t="s">
        <v>597</v>
      </c>
      <c r="C164" s="206">
        <f>SUM(C165)</f>
        <v>11</v>
      </c>
      <c r="D164" s="206">
        <f t="shared" ref="D164:L164" si="33">SUM(D165)</f>
        <v>11</v>
      </c>
      <c r="E164" s="206">
        <f t="shared" si="33"/>
        <v>0</v>
      </c>
      <c r="F164" s="206">
        <f t="shared" si="33"/>
        <v>10</v>
      </c>
      <c r="G164" s="206">
        <f t="shared" si="33"/>
        <v>11</v>
      </c>
      <c r="H164" s="206">
        <f t="shared" si="33"/>
        <v>10</v>
      </c>
      <c r="I164" s="206">
        <f t="shared" si="33"/>
        <v>0</v>
      </c>
      <c r="J164" s="206">
        <f t="shared" si="33"/>
        <v>9</v>
      </c>
      <c r="K164" s="206">
        <f t="shared" si="33"/>
        <v>0</v>
      </c>
      <c r="L164" s="206">
        <f t="shared" si="33"/>
        <v>0</v>
      </c>
      <c r="M164" s="206">
        <f t="shared" ref="M164" si="34">M165</f>
        <v>0</v>
      </c>
      <c r="N164" s="205">
        <f t="shared" si="31"/>
        <v>9</v>
      </c>
      <c r="O164" s="177"/>
    </row>
    <row r="165" spans="1:15" ht="30.75" customHeight="1" x14ac:dyDescent="0.25">
      <c r="A165" s="207"/>
      <c r="B165" s="208" t="s">
        <v>512</v>
      </c>
      <c r="C165" s="207">
        <v>11</v>
      </c>
      <c r="D165" s="207">
        <f>22-C165</f>
        <v>11</v>
      </c>
      <c r="E165" s="207"/>
      <c r="F165" s="207">
        <v>10</v>
      </c>
      <c r="G165" s="207">
        <v>11</v>
      </c>
      <c r="H165" s="207">
        <v>10</v>
      </c>
      <c r="I165" s="207"/>
      <c r="J165" s="207">
        <v>9</v>
      </c>
      <c r="K165" s="207"/>
      <c r="L165" s="207"/>
      <c r="M165" s="200"/>
      <c r="N165" s="209">
        <f t="shared" si="31"/>
        <v>9</v>
      </c>
      <c r="O165" s="177"/>
    </row>
    <row r="166" spans="1:15" ht="59.25" customHeight="1" x14ac:dyDescent="0.25">
      <c r="A166" s="203" t="s">
        <v>12</v>
      </c>
      <c r="B166" s="204" t="s">
        <v>716</v>
      </c>
      <c r="C166" s="205">
        <f>SUM(C167:C173)</f>
        <v>50</v>
      </c>
      <c r="D166" s="205">
        <f t="shared" ref="D166:N166" si="35">SUM(D167:D173)</f>
        <v>628</v>
      </c>
      <c r="E166" s="205">
        <f t="shared" si="35"/>
        <v>12338</v>
      </c>
      <c r="F166" s="205">
        <f t="shared" si="35"/>
        <v>0</v>
      </c>
      <c r="G166" s="205">
        <f t="shared" si="35"/>
        <v>45</v>
      </c>
      <c r="H166" s="205">
        <f t="shared" si="35"/>
        <v>539</v>
      </c>
      <c r="I166" s="205">
        <f t="shared" si="35"/>
        <v>11858</v>
      </c>
      <c r="J166" s="205">
        <f t="shared" si="35"/>
        <v>0</v>
      </c>
      <c r="K166" s="205">
        <f t="shared" si="35"/>
        <v>5</v>
      </c>
      <c r="L166" s="205">
        <f t="shared" si="35"/>
        <v>26</v>
      </c>
      <c r="M166" s="205">
        <f t="shared" si="35"/>
        <v>53</v>
      </c>
      <c r="N166" s="205">
        <f t="shared" si="35"/>
        <v>0</v>
      </c>
      <c r="O166" s="177"/>
    </row>
    <row r="167" spans="1:15" ht="30.75" customHeight="1" x14ac:dyDescent="0.25">
      <c r="A167" s="200">
        <v>1</v>
      </c>
      <c r="B167" s="188" t="s">
        <v>378</v>
      </c>
      <c r="C167" s="209">
        <v>7</v>
      </c>
      <c r="D167" s="209">
        <f>81-C167</f>
        <v>74</v>
      </c>
      <c r="E167" s="209">
        <v>827</v>
      </c>
      <c r="F167" s="209"/>
      <c r="G167" s="209">
        <v>7</v>
      </c>
      <c r="H167" s="209">
        <v>61</v>
      </c>
      <c r="I167" s="209">
        <v>774</v>
      </c>
      <c r="J167" s="209"/>
      <c r="K167" s="209"/>
      <c r="L167" s="209"/>
      <c r="M167" s="209">
        <v>1</v>
      </c>
      <c r="N167" s="209">
        <f t="shared" si="31"/>
        <v>0</v>
      </c>
      <c r="O167" s="177"/>
    </row>
    <row r="168" spans="1:15" ht="30.75" customHeight="1" x14ac:dyDescent="0.25">
      <c r="A168" s="200">
        <v>2</v>
      </c>
      <c r="B168" s="188" t="s">
        <v>389</v>
      </c>
      <c r="C168" s="209">
        <v>7</v>
      </c>
      <c r="D168" s="209">
        <f>89-C168</f>
        <v>82</v>
      </c>
      <c r="E168" s="209">
        <v>951</v>
      </c>
      <c r="F168" s="209"/>
      <c r="G168" s="209">
        <v>5</v>
      </c>
      <c r="H168" s="209">
        <v>68</v>
      </c>
      <c r="I168" s="209">
        <v>901</v>
      </c>
      <c r="J168" s="209"/>
      <c r="K168" s="209">
        <v>1</v>
      </c>
      <c r="L168" s="209">
        <v>4</v>
      </c>
      <c r="M168" s="209">
        <v>7</v>
      </c>
      <c r="N168" s="209">
        <f t="shared" si="31"/>
        <v>0</v>
      </c>
      <c r="O168" s="177"/>
    </row>
    <row r="169" spans="1:15" ht="30.75" customHeight="1" x14ac:dyDescent="0.25">
      <c r="A169" s="200">
        <v>3</v>
      </c>
      <c r="B169" s="188" t="s">
        <v>548</v>
      </c>
      <c r="C169" s="209">
        <v>5</v>
      </c>
      <c r="D169" s="209">
        <v>95</v>
      </c>
      <c r="E169" s="209">
        <v>1786</v>
      </c>
      <c r="F169" s="209"/>
      <c r="G169" s="209">
        <v>4</v>
      </c>
      <c r="H169" s="209">
        <v>84</v>
      </c>
      <c r="I169" s="209">
        <v>1739</v>
      </c>
      <c r="J169" s="209"/>
      <c r="K169" s="209">
        <v>2</v>
      </c>
      <c r="L169" s="209">
        <v>10</v>
      </c>
      <c r="M169" s="209">
        <v>15</v>
      </c>
      <c r="N169" s="209">
        <f t="shared" si="31"/>
        <v>0</v>
      </c>
      <c r="O169" s="177"/>
    </row>
    <row r="170" spans="1:15" ht="30.75" customHeight="1" x14ac:dyDescent="0.25">
      <c r="A170" s="200">
        <v>4</v>
      </c>
      <c r="B170" s="188" t="s">
        <v>427</v>
      </c>
      <c r="C170" s="209">
        <v>7</v>
      </c>
      <c r="D170" s="209">
        <v>90</v>
      </c>
      <c r="E170" s="209">
        <v>1919</v>
      </c>
      <c r="F170" s="209"/>
      <c r="G170" s="209">
        <v>7</v>
      </c>
      <c r="H170" s="209">
        <v>77</v>
      </c>
      <c r="I170" s="209">
        <v>1819</v>
      </c>
      <c r="J170" s="209"/>
      <c r="K170" s="209"/>
      <c r="L170" s="209"/>
      <c r="M170" s="209"/>
      <c r="N170" s="209">
        <f t="shared" si="31"/>
        <v>0</v>
      </c>
      <c r="O170" s="177"/>
    </row>
    <row r="171" spans="1:15" ht="30.75" customHeight="1" x14ac:dyDescent="0.25">
      <c r="A171" s="200">
        <v>5</v>
      </c>
      <c r="B171" s="188" t="s">
        <v>446</v>
      </c>
      <c r="C171" s="209">
        <v>9</v>
      </c>
      <c r="D171" s="209">
        <v>98</v>
      </c>
      <c r="E171" s="209">
        <v>2456</v>
      </c>
      <c r="F171" s="209"/>
      <c r="G171" s="209">
        <v>8</v>
      </c>
      <c r="H171" s="209">
        <v>80</v>
      </c>
      <c r="I171" s="209">
        <v>2383</v>
      </c>
      <c r="J171" s="209"/>
      <c r="K171" s="209"/>
      <c r="L171" s="209"/>
      <c r="M171" s="209"/>
      <c r="N171" s="209">
        <f t="shared" si="31"/>
        <v>0</v>
      </c>
      <c r="O171" s="177"/>
    </row>
    <row r="172" spans="1:15" ht="30.75" customHeight="1" x14ac:dyDescent="0.25">
      <c r="A172" s="200">
        <v>6</v>
      </c>
      <c r="B172" s="188" t="s">
        <v>513</v>
      </c>
      <c r="C172" s="209">
        <v>7</v>
      </c>
      <c r="D172" s="209">
        <f>100-C172</f>
        <v>93</v>
      </c>
      <c r="E172" s="209">
        <v>1615</v>
      </c>
      <c r="F172" s="209"/>
      <c r="G172" s="209">
        <v>7</v>
      </c>
      <c r="H172" s="209">
        <v>85</v>
      </c>
      <c r="I172" s="209">
        <v>1614</v>
      </c>
      <c r="J172" s="209"/>
      <c r="K172" s="209">
        <v>1</v>
      </c>
      <c r="L172" s="209">
        <v>5</v>
      </c>
      <c r="M172" s="209">
        <v>18</v>
      </c>
      <c r="N172" s="209">
        <f t="shared" si="31"/>
        <v>0</v>
      </c>
      <c r="O172" s="177"/>
    </row>
    <row r="173" spans="1:15" ht="30.75" customHeight="1" x14ac:dyDescent="0.25">
      <c r="A173" s="200">
        <v>7</v>
      </c>
      <c r="B173" s="188" t="s">
        <v>480</v>
      </c>
      <c r="C173" s="209">
        <v>8</v>
      </c>
      <c r="D173" s="209">
        <f>104-C173</f>
        <v>96</v>
      </c>
      <c r="E173" s="209">
        <v>2784</v>
      </c>
      <c r="F173" s="209"/>
      <c r="G173" s="209">
        <v>7</v>
      </c>
      <c r="H173" s="209">
        <v>84</v>
      </c>
      <c r="I173" s="209">
        <v>2628</v>
      </c>
      <c r="J173" s="209"/>
      <c r="K173" s="209">
        <v>1</v>
      </c>
      <c r="L173" s="209">
        <v>7</v>
      </c>
      <c r="M173" s="209">
        <v>12</v>
      </c>
      <c r="N173" s="209">
        <f t="shared" si="31"/>
        <v>0</v>
      </c>
      <c r="O173" s="177"/>
    </row>
    <row r="174" spans="1:15" ht="30.75" customHeight="1" x14ac:dyDescent="0.25">
      <c r="A174" s="212" t="s">
        <v>15</v>
      </c>
      <c r="B174" s="213" t="s">
        <v>717</v>
      </c>
      <c r="C174" s="214">
        <f>SUM(C7,C166)</f>
        <v>1521</v>
      </c>
      <c r="D174" s="214">
        <f t="shared" ref="D174:N174" si="36">SUM(D7,D166)</f>
        <v>2012</v>
      </c>
      <c r="E174" s="214">
        <f t="shared" si="36"/>
        <v>12338</v>
      </c>
      <c r="F174" s="214">
        <f t="shared" si="36"/>
        <v>1370</v>
      </c>
      <c r="G174" s="214">
        <f t="shared" si="36"/>
        <v>1469</v>
      </c>
      <c r="H174" s="214">
        <f t="shared" si="36"/>
        <v>1863</v>
      </c>
      <c r="I174" s="214">
        <f t="shared" si="36"/>
        <v>11858</v>
      </c>
      <c r="J174" s="214">
        <f t="shared" si="36"/>
        <v>1055</v>
      </c>
      <c r="K174" s="214">
        <f t="shared" si="36"/>
        <v>240</v>
      </c>
      <c r="L174" s="214">
        <f t="shared" si="36"/>
        <v>226</v>
      </c>
      <c r="M174" s="214">
        <f t="shared" si="36"/>
        <v>53</v>
      </c>
      <c r="N174" s="214">
        <f t="shared" si="36"/>
        <v>1055</v>
      </c>
      <c r="O174" s="215"/>
    </row>
    <row r="175" spans="1:15" ht="15.75" x14ac:dyDescent="0.25">
      <c r="A175" s="176"/>
      <c r="B175" s="178" t="s">
        <v>535</v>
      </c>
      <c r="C175" s="177"/>
      <c r="D175" s="177"/>
      <c r="E175" s="177"/>
      <c r="F175" s="177"/>
      <c r="G175" s="177"/>
      <c r="H175" s="177"/>
      <c r="I175" s="177"/>
      <c r="J175" s="177"/>
      <c r="K175" s="177"/>
      <c r="L175" s="177"/>
      <c r="M175" s="177"/>
      <c r="N175" s="177"/>
      <c r="O175" s="177"/>
    </row>
    <row r="176" spans="1:15" ht="36.75" customHeight="1" x14ac:dyDescent="0.25">
      <c r="A176" s="178" t="s">
        <v>10</v>
      </c>
      <c r="B176" s="179" t="s">
        <v>11</v>
      </c>
      <c r="C176" s="178">
        <f>SUM(C177+C196+C216+C235+C249+C263+C272+C297+C321+C337+C362)</f>
        <v>2214</v>
      </c>
      <c r="D176" s="178">
        <f>SUM(D177+D196+D216+D235+D249+D263+D272+D297+D321+D337+D362)</f>
        <v>1859</v>
      </c>
      <c r="E176" s="178">
        <f t="shared" ref="E176:M176" si="37">SUM(E177+E196+E216+E235+E249+E263+E272+E297+E321+E337+E362)</f>
        <v>0</v>
      </c>
      <c r="F176" s="178">
        <f t="shared" si="37"/>
        <v>2279</v>
      </c>
      <c r="G176" s="178">
        <f t="shared" si="37"/>
        <v>2069</v>
      </c>
      <c r="H176" s="178">
        <f t="shared" si="37"/>
        <v>1799</v>
      </c>
      <c r="I176" s="178">
        <f t="shared" si="37"/>
        <v>0</v>
      </c>
      <c r="J176" s="178">
        <f t="shared" si="37"/>
        <v>1644</v>
      </c>
      <c r="K176" s="178">
        <f t="shared" si="37"/>
        <v>438</v>
      </c>
      <c r="L176" s="178">
        <f t="shared" si="37"/>
        <v>260</v>
      </c>
      <c r="M176" s="178">
        <f t="shared" si="37"/>
        <v>0</v>
      </c>
      <c r="N176" s="178">
        <f t="shared" ref="N176" si="38">SUM(N177+N196+N216+N235+N249+N263+N272+N297+N321+N337+N362)</f>
        <v>1644</v>
      </c>
      <c r="O176" s="74"/>
    </row>
    <row r="177" spans="1:15" ht="36.6" customHeight="1" x14ac:dyDescent="0.25">
      <c r="A177" s="178" t="s">
        <v>0</v>
      </c>
      <c r="B177" s="179" t="s">
        <v>38</v>
      </c>
      <c r="C177" s="178">
        <f t="shared" ref="C177:F177" si="39">SUM(C178:C195)</f>
        <v>198</v>
      </c>
      <c r="D177" s="178">
        <f t="shared" si="39"/>
        <v>177</v>
      </c>
      <c r="E177" s="178">
        <f t="shared" si="39"/>
        <v>0</v>
      </c>
      <c r="F177" s="178">
        <f t="shared" si="39"/>
        <v>231</v>
      </c>
      <c r="G177" s="178">
        <f>SUM(G178:G195)</f>
        <v>195</v>
      </c>
      <c r="H177" s="178">
        <f t="shared" ref="H177:J177" si="40">SUM(H178:H195)</f>
        <v>167</v>
      </c>
      <c r="I177" s="178">
        <f t="shared" si="40"/>
        <v>0</v>
      </c>
      <c r="J177" s="178">
        <f t="shared" si="40"/>
        <v>135</v>
      </c>
      <c r="K177" s="178">
        <f>SUM(K178:K195)</f>
        <v>23</v>
      </c>
      <c r="L177" s="178">
        <f t="shared" ref="L177:N177" si="41">SUM(L178:L195)</f>
        <v>12</v>
      </c>
      <c r="M177" s="178">
        <v>0</v>
      </c>
      <c r="N177" s="178">
        <f t="shared" si="41"/>
        <v>135</v>
      </c>
      <c r="O177" s="74"/>
    </row>
    <row r="178" spans="1:15" ht="36.6" customHeight="1" x14ac:dyDescent="0.25">
      <c r="A178" s="75">
        <v>1</v>
      </c>
      <c r="B178" s="176" t="s">
        <v>284</v>
      </c>
      <c r="C178" s="75">
        <v>11</v>
      </c>
      <c r="D178" s="75">
        <v>9</v>
      </c>
      <c r="E178" s="178"/>
      <c r="F178" s="75">
        <v>12</v>
      </c>
      <c r="G178" s="75">
        <v>11</v>
      </c>
      <c r="H178" s="75">
        <v>9</v>
      </c>
      <c r="I178" s="75">
        <v>0</v>
      </c>
      <c r="J178" s="75">
        <v>10</v>
      </c>
      <c r="K178" s="75">
        <v>2</v>
      </c>
      <c r="L178" s="75">
        <v>1</v>
      </c>
      <c r="M178" s="178"/>
      <c r="N178" s="75">
        <v>10</v>
      </c>
      <c r="O178" s="74"/>
    </row>
    <row r="179" spans="1:15" ht="36.6" customHeight="1" x14ac:dyDescent="0.25">
      <c r="A179" s="75">
        <v>2</v>
      </c>
      <c r="B179" s="176" t="s">
        <v>39</v>
      </c>
      <c r="C179" s="75">
        <v>11</v>
      </c>
      <c r="D179" s="75">
        <v>9</v>
      </c>
      <c r="E179" s="178"/>
      <c r="F179" s="75">
        <v>12</v>
      </c>
      <c r="G179" s="75">
        <v>11</v>
      </c>
      <c r="H179" s="75">
        <v>9</v>
      </c>
      <c r="I179" s="75">
        <v>0</v>
      </c>
      <c r="J179" s="75">
        <v>8</v>
      </c>
      <c r="K179" s="75">
        <v>0</v>
      </c>
      <c r="L179" s="75">
        <v>1</v>
      </c>
      <c r="M179" s="178"/>
      <c r="N179" s="75">
        <v>8</v>
      </c>
      <c r="O179" s="74"/>
    </row>
    <row r="180" spans="1:15" ht="36.6" customHeight="1" x14ac:dyDescent="0.25">
      <c r="A180" s="75">
        <v>3</v>
      </c>
      <c r="B180" s="176" t="s">
        <v>40</v>
      </c>
      <c r="C180" s="75">
        <v>11</v>
      </c>
      <c r="D180" s="75">
        <v>9</v>
      </c>
      <c r="E180" s="178"/>
      <c r="F180" s="75">
        <v>12</v>
      </c>
      <c r="G180" s="75">
        <v>11</v>
      </c>
      <c r="H180" s="75">
        <v>9</v>
      </c>
      <c r="I180" s="75">
        <v>0</v>
      </c>
      <c r="J180" s="75">
        <v>8</v>
      </c>
      <c r="K180" s="75">
        <v>1</v>
      </c>
      <c r="L180" s="75">
        <v>1</v>
      </c>
      <c r="M180" s="178"/>
      <c r="N180" s="75">
        <v>8</v>
      </c>
      <c r="O180" s="74"/>
    </row>
    <row r="181" spans="1:15" ht="36.6" customHeight="1" x14ac:dyDescent="0.25">
      <c r="A181" s="75">
        <v>4</v>
      </c>
      <c r="B181" s="176" t="s">
        <v>41</v>
      </c>
      <c r="C181" s="75">
        <v>11</v>
      </c>
      <c r="D181" s="75">
        <v>12</v>
      </c>
      <c r="E181" s="178"/>
      <c r="F181" s="75">
        <v>14</v>
      </c>
      <c r="G181" s="75">
        <v>11</v>
      </c>
      <c r="H181" s="75">
        <v>12</v>
      </c>
      <c r="I181" s="75">
        <v>0</v>
      </c>
      <c r="J181" s="75">
        <v>8</v>
      </c>
      <c r="K181" s="75">
        <v>2</v>
      </c>
      <c r="L181" s="75">
        <v>1</v>
      </c>
      <c r="M181" s="178"/>
      <c r="N181" s="75">
        <v>8</v>
      </c>
      <c r="O181" s="74"/>
    </row>
    <row r="182" spans="1:15" ht="36.6" customHeight="1" x14ac:dyDescent="0.25">
      <c r="A182" s="75">
        <v>5</v>
      </c>
      <c r="B182" s="176" t="s">
        <v>42</v>
      </c>
      <c r="C182" s="75">
        <v>11</v>
      </c>
      <c r="D182" s="75">
        <v>11</v>
      </c>
      <c r="E182" s="178"/>
      <c r="F182" s="75">
        <v>14</v>
      </c>
      <c r="G182" s="75">
        <v>11</v>
      </c>
      <c r="H182" s="75">
        <v>9</v>
      </c>
      <c r="I182" s="75"/>
      <c r="J182" s="75">
        <v>6</v>
      </c>
      <c r="K182" s="75">
        <v>1</v>
      </c>
      <c r="L182" s="75">
        <v>1</v>
      </c>
      <c r="M182" s="178"/>
      <c r="N182" s="75">
        <v>6</v>
      </c>
      <c r="O182" s="74"/>
    </row>
    <row r="183" spans="1:15" ht="36.6" customHeight="1" x14ac:dyDescent="0.25">
      <c r="A183" s="75">
        <v>6</v>
      </c>
      <c r="B183" s="176" t="s">
        <v>43</v>
      </c>
      <c r="C183" s="75">
        <v>11</v>
      </c>
      <c r="D183" s="75">
        <v>11</v>
      </c>
      <c r="E183" s="178"/>
      <c r="F183" s="75">
        <v>14</v>
      </c>
      <c r="G183" s="75">
        <v>11</v>
      </c>
      <c r="H183" s="75">
        <v>11</v>
      </c>
      <c r="I183" s="75">
        <v>0</v>
      </c>
      <c r="J183" s="75">
        <v>9</v>
      </c>
      <c r="K183" s="75">
        <v>2</v>
      </c>
      <c r="L183" s="75">
        <v>1</v>
      </c>
      <c r="M183" s="178"/>
      <c r="N183" s="75">
        <v>9</v>
      </c>
      <c r="O183" s="74"/>
    </row>
    <row r="184" spans="1:15" ht="36.6" customHeight="1" x14ac:dyDescent="0.25">
      <c r="A184" s="75">
        <v>7</v>
      </c>
      <c r="B184" s="176" t="s">
        <v>44</v>
      </c>
      <c r="C184" s="75">
        <v>11</v>
      </c>
      <c r="D184" s="75">
        <v>10</v>
      </c>
      <c r="E184" s="178"/>
      <c r="F184" s="75">
        <v>12</v>
      </c>
      <c r="G184" s="75">
        <v>11</v>
      </c>
      <c r="H184" s="75">
        <v>8</v>
      </c>
      <c r="I184" s="75"/>
      <c r="J184" s="75">
        <v>5</v>
      </c>
      <c r="K184" s="75">
        <v>1</v>
      </c>
      <c r="L184" s="75">
        <v>0</v>
      </c>
      <c r="M184" s="178"/>
      <c r="N184" s="75">
        <v>5</v>
      </c>
      <c r="O184" s="74"/>
    </row>
    <row r="185" spans="1:15" ht="36.6" customHeight="1" x14ac:dyDescent="0.25">
      <c r="A185" s="75">
        <v>8</v>
      </c>
      <c r="B185" s="176" t="s">
        <v>45</v>
      </c>
      <c r="C185" s="75">
        <v>11</v>
      </c>
      <c r="D185" s="75">
        <v>9</v>
      </c>
      <c r="E185" s="178"/>
      <c r="F185" s="75">
        <v>12</v>
      </c>
      <c r="G185" s="75">
        <v>11</v>
      </c>
      <c r="H185" s="75">
        <v>8</v>
      </c>
      <c r="I185" s="75"/>
      <c r="J185" s="75">
        <v>7</v>
      </c>
      <c r="K185" s="75">
        <v>1</v>
      </c>
      <c r="L185" s="75">
        <v>0</v>
      </c>
      <c r="M185" s="178"/>
      <c r="N185" s="75">
        <v>7</v>
      </c>
      <c r="O185" s="74"/>
    </row>
    <row r="186" spans="1:15" ht="36.6" customHeight="1" x14ac:dyDescent="0.25">
      <c r="A186" s="75">
        <v>9</v>
      </c>
      <c r="B186" s="176" t="s">
        <v>46</v>
      </c>
      <c r="C186" s="75">
        <v>11</v>
      </c>
      <c r="D186" s="75">
        <v>9</v>
      </c>
      <c r="E186" s="178"/>
      <c r="F186" s="75">
        <v>12</v>
      </c>
      <c r="G186" s="75">
        <v>10</v>
      </c>
      <c r="H186" s="75">
        <v>8</v>
      </c>
      <c r="I186" s="75">
        <v>0</v>
      </c>
      <c r="J186" s="75">
        <v>5</v>
      </c>
      <c r="K186" s="75">
        <v>2</v>
      </c>
      <c r="L186" s="75">
        <v>2</v>
      </c>
      <c r="M186" s="178"/>
      <c r="N186" s="75">
        <v>5</v>
      </c>
      <c r="O186" s="74"/>
    </row>
    <row r="187" spans="1:15" ht="36.6" customHeight="1" x14ac:dyDescent="0.25">
      <c r="A187" s="75">
        <v>10</v>
      </c>
      <c r="B187" s="176" t="s">
        <v>24</v>
      </c>
      <c r="C187" s="75">
        <v>11</v>
      </c>
      <c r="D187" s="75">
        <v>9</v>
      </c>
      <c r="E187" s="178"/>
      <c r="F187" s="75">
        <v>12</v>
      </c>
      <c r="G187" s="75">
        <v>11</v>
      </c>
      <c r="H187" s="75">
        <v>9</v>
      </c>
      <c r="I187" s="75">
        <v>0</v>
      </c>
      <c r="J187" s="75">
        <v>7</v>
      </c>
      <c r="K187" s="75">
        <v>1</v>
      </c>
      <c r="L187" s="75">
        <v>0</v>
      </c>
      <c r="M187" s="178"/>
      <c r="N187" s="75">
        <v>7</v>
      </c>
      <c r="O187" s="74"/>
    </row>
    <row r="188" spans="1:15" ht="36.6" customHeight="1" x14ac:dyDescent="0.25">
      <c r="A188" s="75">
        <v>11</v>
      </c>
      <c r="B188" s="176" t="s">
        <v>47</v>
      </c>
      <c r="C188" s="75">
        <v>11</v>
      </c>
      <c r="D188" s="75">
        <v>9</v>
      </c>
      <c r="E188" s="178"/>
      <c r="F188" s="75">
        <v>14</v>
      </c>
      <c r="G188" s="75">
        <v>11</v>
      </c>
      <c r="H188" s="75">
        <v>11</v>
      </c>
      <c r="I188" s="75">
        <v>0</v>
      </c>
      <c r="J188" s="75">
        <v>7</v>
      </c>
      <c r="K188" s="75">
        <v>0</v>
      </c>
      <c r="L188" s="75">
        <v>1</v>
      </c>
      <c r="M188" s="178"/>
      <c r="N188" s="75">
        <v>7</v>
      </c>
      <c r="O188" s="74"/>
    </row>
    <row r="189" spans="1:15" ht="36.6" customHeight="1" x14ac:dyDescent="0.25">
      <c r="A189" s="75">
        <v>12</v>
      </c>
      <c r="B189" s="176" t="s">
        <v>48</v>
      </c>
      <c r="C189" s="75">
        <v>11</v>
      </c>
      <c r="D189" s="75">
        <v>11</v>
      </c>
      <c r="E189" s="178"/>
      <c r="F189" s="75">
        <v>14</v>
      </c>
      <c r="G189" s="75">
        <v>10</v>
      </c>
      <c r="H189" s="75">
        <v>11</v>
      </c>
      <c r="I189" s="75">
        <v>0</v>
      </c>
      <c r="J189" s="75">
        <v>7</v>
      </c>
      <c r="K189" s="75">
        <v>1</v>
      </c>
      <c r="L189" s="75">
        <v>0</v>
      </c>
      <c r="M189" s="75"/>
      <c r="N189" s="75">
        <v>7</v>
      </c>
      <c r="O189" s="74"/>
    </row>
    <row r="190" spans="1:15" ht="36.6" customHeight="1" x14ac:dyDescent="0.25">
      <c r="A190" s="75">
        <v>13</v>
      </c>
      <c r="B190" s="176" t="s">
        <v>49</v>
      </c>
      <c r="C190" s="75">
        <v>11</v>
      </c>
      <c r="D190" s="75">
        <v>12</v>
      </c>
      <c r="E190" s="178"/>
      <c r="F190" s="75">
        <v>15</v>
      </c>
      <c r="G190" s="75">
        <v>10</v>
      </c>
      <c r="H190" s="75">
        <v>11</v>
      </c>
      <c r="I190" s="75">
        <v>0</v>
      </c>
      <c r="J190" s="75">
        <v>8</v>
      </c>
      <c r="K190" s="75">
        <v>0</v>
      </c>
      <c r="L190" s="75">
        <v>1</v>
      </c>
      <c r="M190" s="75"/>
      <c r="N190" s="75">
        <v>8</v>
      </c>
      <c r="O190" s="74"/>
    </row>
    <row r="191" spans="1:15" ht="36.6" customHeight="1" x14ac:dyDescent="0.25">
      <c r="A191" s="75">
        <v>14</v>
      </c>
      <c r="B191" s="176" t="s">
        <v>50</v>
      </c>
      <c r="C191" s="75">
        <v>11</v>
      </c>
      <c r="D191" s="75">
        <v>11</v>
      </c>
      <c r="E191" s="178"/>
      <c r="F191" s="75">
        <v>14</v>
      </c>
      <c r="G191" s="75">
        <v>11</v>
      </c>
      <c r="H191" s="75">
        <v>10</v>
      </c>
      <c r="I191" s="75">
        <v>0</v>
      </c>
      <c r="J191" s="75">
        <v>8</v>
      </c>
      <c r="K191" s="75">
        <v>2</v>
      </c>
      <c r="L191" s="75">
        <v>1</v>
      </c>
      <c r="M191" s="75"/>
      <c r="N191" s="75">
        <v>8</v>
      </c>
      <c r="O191" s="74"/>
    </row>
    <row r="192" spans="1:15" ht="36.6" customHeight="1" x14ac:dyDescent="0.25">
      <c r="A192" s="75">
        <v>15</v>
      </c>
      <c r="B192" s="176" t="s">
        <v>51</v>
      </c>
      <c r="C192" s="75">
        <v>11</v>
      </c>
      <c r="D192" s="75">
        <v>9</v>
      </c>
      <c r="E192" s="178"/>
      <c r="F192" s="75">
        <v>12</v>
      </c>
      <c r="G192" s="75">
        <v>11</v>
      </c>
      <c r="H192" s="75">
        <v>9</v>
      </c>
      <c r="I192" s="75">
        <v>0</v>
      </c>
      <c r="J192" s="75">
        <v>8</v>
      </c>
      <c r="K192" s="75">
        <v>1</v>
      </c>
      <c r="L192" s="75">
        <v>0</v>
      </c>
      <c r="M192" s="178"/>
      <c r="N192" s="75">
        <v>8</v>
      </c>
      <c r="O192" s="74"/>
    </row>
    <row r="193" spans="1:15" ht="36.6" customHeight="1" x14ac:dyDescent="0.25">
      <c r="A193" s="75">
        <v>16</v>
      </c>
      <c r="B193" s="176" t="s">
        <v>52</v>
      </c>
      <c r="C193" s="75">
        <v>11</v>
      </c>
      <c r="D193" s="75">
        <v>9</v>
      </c>
      <c r="E193" s="178"/>
      <c r="F193" s="75">
        <v>12</v>
      </c>
      <c r="G193" s="75">
        <v>11</v>
      </c>
      <c r="H193" s="75">
        <v>8</v>
      </c>
      <c r="I193" s="75">
        <v>0</v>
      </c>
      <c r="J193" s="75">
        <v>8</v>
      </c>
      <c r="K193" s="75">
        <v>2</v>
      </c>
      <c r="L193" s="75">
        <v>0</v>
      </c>
      <c r="M193" s="178"/>
      <c r="N193" s="75">
        <v>8</v>
      </c>
      <c r="O193" s="74"/>
    </row>
    <row r="194" spans="1:15" ht="36.6" customHeight="1" x14ac:dyDescent="0.25">
      <c r="A194" s="75">
        <v>17</v>
      </c>
      <c r="B194" s="176" t="s">
        <v>53</v>
      </c>
      <c r="C194" s="75">
        <v>11</v>
      </c>
      <c r="D194" s="75">
        <v>9</v>
      </c>
      <c r="E194" s="178"/>
      <c r="F194" s="75">
        <v>12</v>
      </c>
      <c r="G194" s="75">
        <v>11</v>
      </c>
      <c r="H194" s="75">
        <v>7</v>
      </c>
      <c r="I194" s="75">
        <v>0</v>
      </c>
      <c r="J194" s="75">
        <v>7</v>
      </c>
      <c r="K194" s="75">
        <v>1</v>
      </c>
      <c r="L194" s="75">
        <v>0</v>
      </c>
      <c r="M194" s="178"/>
      <c r="N194" s="75">
        <v>7</v>
      </c>
      <c r="O194" s="74"/>
    </row>
    <row r="195" spans="1:15" ht="36.6" customHeight="1" x14ac:dyDescent="0.25">
      <c r="A195" s="75">
        <v>18</v>
      </c>
      <c r="B195" s="176" t="s">
        <v>300</v>
      </c>
      <c r="C195" s="75">
        <v>11</v>
      </c>
      <c r="D195" s="75">
        <v>9</v>
      </c>
      <c r="E195" s="178"/>
      <c r="F195" s="75">
        <v>12</v>
      </c>
      <c r="G195" s="75">
        <v>11</v>
      </c>
      <c r="H195" s="75">
        <v>8</v>
      </c>
      <c r="I195" s="75">
        <v>0</v>
      </c>
      <c r="J195" s="75">
        <v>9</v>
      </c>
      <c r="K195" s="75">
        <v>3</v>
      </c>
      <c r="L195" s="75">
        <v>1</v>
      </c>
      <c r="M195" s="178"/>
      <c r="N195" s="75">
        <v>9</v>
      </c>
      <c r="O195" s="75"/>
    </row>
    <row r="196" spans="1:15" ht="36.6" customHeight="1" x14ac:dyDescent="0.25">
      <c r="A196" s="178" t="s">
        <v>1</v>
      </c>
      <c r="B196" s="179" t="s">
        <v>19</v>
      </c>
      <c r="C196" s="178">
        <f t="shared" ref="C196:F196" si="42">SUM(C197:C215)</f>
        <v>209</v>
      </c>
      <c r="D196" s="178">
        <f t="shared" si="42"/>
        <v>192</v>
      </c>
      <c r="E196" s="178">
        <f t="shared" si="42"/>
        <v>0</v>
      </c>
      <c r="F196" s="178">
        <f t="shared" si="42"/>
        <v>249</v>
      </c>
      <c r="G196" s="178">
        <f>SUM(G197:G215)</f>
        <v>208</v>
      </c>
      <c r="H196" s="178">
        <f t="shared" ref="H196:L196" si="43">SUM(H197:H215)</f>
        <v>192</v>
      </c>
      <c r="I196" s="178">
        <f t="shared" si="43"/>
        <v>0</v>
      </c>
      <c r="J196" s="178">
        <f t="shared" si="43"/>
        <v>168</v>
      </c>
      <c r="K196" s="178">
        <f t="shared" si="43"/>
        <v>58</v>
      </c>
      <c r="L196" s="178">
        <f t="shared" si="43"/>
        <v>46</v>
      </c>
      <c r="M196" s="178">
        <f t="shared" ref="M196:N196" si="44">SUM(M197:M215)</f>
        <v>0</v>
      </c>
      <c r="N196" s="178">
        <f t="shared" si="44"/>
        <v>168</v>
      </c>
      <c r="O196" s="74"/>
    </row>
    <row r="197" spans="1:15" ht="36.6" customHeight="1" x14ac:dyDescent="0.25">
      <c r="A197" s="75">
        <v>1</v>
      </c>
      <c r="B197" s="176" t="s">
        <v>23</v>
      </c>
      <c r="C197" s="75">
        <v>11</v>
      </c>
      <c r="D197" s="75">
        <v>12</v>
      </c>
      <c r="E197" s="75"/>
      <c r="F197" s="75">
        <v>15</v>
      </c>
      <c r="G197" s="75">
        <v>11</v>
      </c>
      <c r="H197" s="75">
        <v>12</v>
      </c>
      <c r="I197" s="75">
        <v>0</v>
      </c>
      <c r="J197" s="75">
        <v>10</v>
      </c>
      <c r="K197" s="178"/>
      <c r="L197" s="178"/>
      <c r="M197" s="178"/>
      <c r="N197" s="75">
        <v>10</v>
      </c>
      <c r="O197" s="74"/>
    </row>
    <row r="198" spans="1:15" ht="36.6" customHeight="1" x14ac:dyDescent="0.25">
      <c r="A198" s="75">
        <v>2</v>
      </c>
      <c r="B198" s="176" t="s">
        <v>24</v>
      </c>
      <c r="C198" s="75">
        <v>11</v>
      </c>
      <c r="D198" s="75">
        <v>9</v>
      </c>
      <c r="E198" s="75"/>
      <c r="F198" s="75">
        <v>12</v>
      </c>
      <c r="G198" s="75">
        <v>11</v>
      </c>
      <c r="H198" s="75">
        <v>9</v>
      </c>
      <c r="I198" s="75">
        <v>0</v>
      </c>
      <c r="J198" s="75">
        <v>9</v>
      </c>
      <c r="K198" s="75">
        <v>2</v>
      </c>
      <c r="L198" s="75">
        <v>2</v>
      </c>
      <c r="M198" s="178"/>
      <c r="N198" s="75">
        <v>9</v>
      </c>
      <c r="O198" s="74"/>
    </row>
    <row r="199" spans="1:15" ht="36.6" customHeight="1" x14ac:dyDescent="0.25">
      <c r="A199" s="75">
        <v>3</v>
      </c>
      <c r="B199" s="176" t="s">
        <v>25</v>
      </c>
      <c r="C199" s="75">
        <v>11</v>
      </c>
      <c r="D199" s="75">
        <v>9</v>
      </c>
      <c r="E199" s="75"/>
      <c r="F199" s="75">
        <v>12</v>
      </c>
      <c r="G199" s="75">
        <v>11</v>
      </c>
      <c r="H199" s="75">
        <v>9</v>
      </c>
      <c r="I199" s="75">
        <v>0</v>
      </c>
      <c r="J199" s="75">
        <v>7</v>
      </c>
      <c r="K199" s="75">
        <v>1</v>
      </c>
      <c r="L199" s="75">
        <v>2</v>
      </c>
      <c r="M199" s="178"/>
      <c r="N199" s="75">
        <v>7</v>
      </c>
      <c r="O199" s="74"/>
    </row>
    <row r="200" spans="1:15" ht="36.6" customHeight="1" x14ac:dyDescent="0.25">
      <c r="A200" s="75">
        <v>4</v>
      </c>
      <c r="B200" s="176" t="s">
        <v>26</v>
      </c>
      <c r="C200" s="75">
        <v>11</v>
      </c>
      <c r="D200" s="75">
        <v>9</v>
      </c>
      <c r="E200" s="75"/>
      <c r="F200" s="75">
        <v>12</v>
      </c>
      <c r="G200" s="75">
        <v>11</v>
      </c>
      <c r="H200" s="75">
        <v>9</v>
      </c>
      <c r="I200" s="75">
        <v>0</v>
      </c>
      <c r="J200" s="75">
        <v>9</v>
      </c>
      <c r="K200" s="75">
        <v>3</v>
      </c>
      <c r="L200" s="75">
        <v>2</v>
      </c>
      <c r="M200" s="178"/>
      <c r="N200" s="75">
        <v>9</v>
      </c>
      <c r="O200" s="74"/>
    </row>
    <row r="201" spans="1:15" ht="36.6" customHeight="1" x14ac:dyDescent="0.25">
      <c r="A201" s="75">
        <v>5</v>
      </c>
      <c r="B201" s="176" t="s">
        <v>20</v>
      </c>
      <c r="C201" s="75">
        <v>11</v>
      </c>
      <c r="D201" s="75">
        <v>11</v>
      </c>
      <c r="E201" s="75"/>
      <c r="F201" s="75">
        <v>14</v>
      </c>
      <c r="G201" s="75">
        <v>11</v>
      </c>
      <c r="H201" s="75">
        <v>11</v>
      </c>
      <c r="I201" s="75">
        <v>0</v>
      </c>
      <c r="J201" s="75">
        <v>9</v>
      </c>
      <c r="K201" s="75">
        <v>3</v>
      </c>
      <c r="L201" s="75">
        <v>4</v>
      </c>
      <c r="M201" s="178"/>
      <c r="N201" s="75">
        <v>9</v>
      </c>
      <c r="O201" s="74"/>
    </row>
    <row r="202" spans="1:15" ht="36.6" customHeight="1" x14ac:dyDescent="0.25">
      <c r="A202" s="75">
        <v>6</v>
      </c>
      <c r="B202" s="176" t="s">
        <v>21</v>
      </c>
      <c r="C202" s="75">
        <v>11</v>
      </c>
      <c r="D202" s="75">
        <v>11</v>
      </c>
      <c r="E202" s="75"/>
      <c r="F202" s="75">
        <v>14</v>
      </c>
      <c r="G202" s="75">
        <v>11</v>
      </c>
      <c r="H202" s="75">
        <v>11</v>
      </c>
      <c r="I202" s="75">
        <v>0</v>
      </c>
      <c r="J202" s="75">
        <v>10</v>
      </c>
      <c r="K202" s="75">
        <v>4</v>
      </c>
      <c r="L202" s="75">
        <v>2</v>
      </c>
      <c r="M202" s="178"/>
      <c r="N202" s="75">
        <v>10</v>
      </c>
      <c r="O202" s="74"/>
    </row>
    <row r="203" spans="1:15" ht="36.6" customHeight="1" x14ac:dyDescent="0.25">
      <c r="A203" s="75">
        <v>7</v>
      </c>
      <c r="B203" s="176" t="s">
        <v>22</v>
      </c>
      <c r="C203" s="75">
        <v>11</v>
      </c>
      <c r="D203" s="75">
        <v>11</v>
      </c>
      <c r="E203" s="75"/>
      <c r="F203" s="75">
        <v>14</v>
      </c>
      <c r="G203" s="75">
        <v>11</v>
      </c>
      <c r="H203" s="75">
        <v>11</v>
      </c>
      <c r="I203" s="75">
        <v>0</v>
      </c>
      <c r="J203" s="75">
        <v>10</v>
      </c>
      <c r="K203" s="75">
        <v>5</v>
      </c>
      <c r="L203" s="75">
        <v>4</v>
      </c>
      <c r="M203" s="178"/>
      <c r="N203" s="75">
        <v>10</v>
      </c>
      <c r="O203" s="74"/>
    </row>
    <row r="204" spans="1:15" ht="36.6" customHeight="1" x14ac:dyDescent="0.25">
      <c r="A204" s="75">
        <v>8</v>
      </c>
      <c r="B204" s="176" t="s">
        <v>27</v>
      </c>
      <c r="C204" s="75">
        <v>11</v>
      </c>
      <c r="D204" s="75">
        <v>11</v>
      </c>
      <c r="E204" s="75"/>
      <c r="F204" s="75">
        <v>14</v>
      </c>
      <c r="G204" s="75">
        <v>11</v>
      </c>
      <c r="H204" s="75">
        <v>11</v>
      </c>
      <c r="I204" s="75">
        <v>0</v>
      </c>
      <c r="J204" s="75">
        <v>9</v>
      </c>
      <c r="K204" s="75">
        <v>4</v>
      </c>
      <c r="L204" s="75">
        <v>2</v>
      </c>
      <c r="M204" s="178"/>
      <c r="N204" s="75">
        <v>9</v>
      </c>
      <c r="O204" s="74"/>
    </row>
    <row r="205" spans="1:15" ht="36.6" customHeight="1" x14ac:dyDescent="0.25">
      <c r="A205" s="75">
        <v>9</v>
      </c>
      <c r="B205" s="176" t="s">
        <v>28</v>
      </c>
      <c r="C205" s="75">
        <v>11</v>
      </c>
      <c r="D205" s="75">
        <v>11</v>
      </c>
      <c r="E205" s="75"/>
      <c r="F205" s="75">
        <v>14</v>
      </c>
      <c r="G205" s="75">
        <v>11</v>
      </c>
      <c r="H205" s="75">
        <v>11</v>
      </c>
      <c r="I205" s="75">
        <v>0</v>
      </c>
      <c r="J205" s="75">
        <v>7</v>
      </c>
      <c r="K205" s="75">
        <v>4</v>
      </c>
      <c r="L205" s="75">
        <v>2</v>
      </c>
      <c r="M205" s="178"/>
      <c r="N205" s="75">
        <v>7</v>
      </c>
      <c r="O205" s="74"/>
    </row>
    <row r="206" spans="1:15" ht="36.6" customHeight="1" x14ac:dyDescent="0.25">
      <c r="A206" s="75">
        <v>10</v>
      </c>
      <c r="B206" s="176" t="s">
        <v>29</v>
      </c>
      <c r="C206" s="75">
        <v>11</v>
      </c>
      <c r="D206" s="75">
        <v>9</v>
      </c>
      <c r="E206" s="75"/>
      <c r="F206" s="75">
        <v>12</v>
      </c>
      <c r="G206" s="75">
        <v>10</v>
      </c>
      <c r="H206" s="75">
        <v>9</v>
      </c>
      <c r="I206" s="75">
        <v>0</v>
      </c>
      <c r="J206" s="75">
        <v>10</v>
      </c>
      <c r="K206" s="75">
        <v>5</v>
      </c>
      <c r="L206" s="75">
        <v>4</v>
      </c>
      <c r="M206" s="178"/>
      <c r="N206" s="75">
        <v>10</v>
      </c>
      <c r="O206" s="74"/>
    </row>
    <row r="207" spans="1:15" ht="36.6" customHeight="1" x14ac:dyDescent="0.25">
      <c r="A207" s="75">
        <v>11</v>
      </c>
      <c r="B207" s="176" t="s">
        <v>30</v>
      </c>
      <c r="C207" s="75">
        <v>11</v>
      </c>
      <c r="D207" s="75">
        <v>9</v>
      </c>
      <c r="E207" s="75"/>
      <c r="F207" s="75">
        <v>12</v>
      </c>
      <c r="G207" s="75">
        <v>11</v>
      </c>
      <c r="H207" s="75">
        <v>9</v>
      </c>
      <c r="I207" s="75">
        <v>0</v>
      </c>
      <c r="J207" s="75">
        <v>8</v>
      </c>
      <c r="K207" s="75">
        <v>4</v>
      </c>
      <c r="L207" s="75">
        <v>4</v>
      </c>
      <c r="M207" s="178"/>
      <c r="N207" s="75">
        <v>8</v>
      </c>
      <c r="O207" s="74"/>
    </row>
    <row r="208" spans="1:15" ht="36.6" customHeight="1" x14ac:dyDescent="0.25">
      <c r="A208" s="75">
        <v>12</v>
      </c>
      <c r="B208" s="176" t="s">
        <v>31</v>
      </c>
      <c r="C208" s="75">
        <v>11</v>
      </c>
      <c r="D208" s="75">
        <v>11</v>
      </c>
      <c r="E208" s="75"/>
      <c r="F208" s="75">
        <v>14</v>
      </c>
      <c r="G208" s="75">
        <v>11</v>
      </c>
      <c r="H208" s="75">
        <v>11</v>
      </c>
      <c r="I208" s="75">
        <v>0</v>
      </c>
      <c r="J208" s="75">
        <v>12</v>
      </c>
      <c r="K208" s="75">
        <v>3</v>
      </c>
      <c r="L208" s="75">
        <v>4</v>
      </c>
      <c r="M208" s="178"/>
      <c r="N208" s="75">
        <v>12</v>
      </c>
      <c r="O208" s="74"/>
    </row>
    <row r="209" spans="1:15" ht="36.6" customHeight="1" x14ac:dyDescent="0.25">
      <c r="A209" s="75">
        <v>13</v>
      </c>
      <c r="B209" s="176" t="s">
        <v>32</v>
      </c>
      <c r="C209" s="75">
        <v>11</v>
      </c>
      <c r="D209" s="75">
        <v>11</v>
      </c>
      <c r="E209" s="75"/>
      <c r="F209" s="75">
        <v>14</v>
      </c>
      <c r="G209" s="75">
        <v>11</v>
      </c>
      <c r="H209" s="75">
        <v>11</v>
      </c>
      <c r="I209" s="75">
        <v>0</v>
      </c>
      <c r="J209" s="75">
        <v>8</v>
      </c>
      <c r="K209" s="75">
        <v>4</v>
      </c>
      <c r="L209" s="75">
        <v>2</v>
      </c>
      <c r="M209" s="178"/>
      <c r="N209" s="75">
        <v>8</v>
      </c>
      <c r="O209" s="74"/>
    </row>
    <row r="210" spans="1:15" ht="36.6" customHeight="1" x14ac:dyDescent="0.25">
      <c r="A210" s="75">
        <v>14</v>
      </c>
      <c r="B210" s="176" t="s">
        <v>33</v>
      </c>
      <c r="C210" s="75">
        <v>11</v>
      </c>
      <c r="D210" s="75">
        <v>11</v>
      </c>
      <c r="E210" s="75"/>
      <c r="F210" s="75">
        <v>14</v>
      </c>
      <c r="G210" s="75">
        <v>11</v>
      </c>
      <c r="H210" s="75">
        <v>11</v>
      </c>
      <c r="I210" s="75">
        <v>0</v>
      </c>
      <c r="J210" s="75">
        <v>9</v>
      </c>
      <c r="K210" s="75">
        <v>3</v>
      </c>
      <c r="L210" s="75">
        <v>1</v>
      </c>
      <c r="M210" s="178"/>
      <c r="N210" s="75">
        <v>9</v>
      </c>
      <c r="O210" s="74"/>
    </row>
    <row r="211" spans="1:15" ht="36.6" customHeight="1" x14ac:dyDescent="0.25">
      <c r="A211" s="75">
        <v>15</v>
      </c>
      <c r="B211" s="176" t="s">
        <v>34</v>
      </c>
      <c r="C211" s="75">
        <v>11</v>
      </c>
      <c r="D211" s="75">
        <v>9</v>
      </c>
      <c r="E211" s="75"/>
      <c r="F211" s="75">
        <v>12</v>
      </c>
      <c r="G211" s="75">
        <v>11</v>
      </c>
      <c r="H211" s="75">
        <v>9</v>
      </c>
      <c r="I211" s="75">
        <v>0</v>
      </c>
      <c r="J211" s="75">
        <v>9</v>
      </c>
      <c r="K211" s="75">
        <v>0</v>
      </c>
      <c r="L211" s="75">
        <v>2</v>
      </c>
      <c r="M211" s="178"/>
      <c r="N211" s="75">
        <v>9</v>
      </c>
      <c r="O211" s="74"/>
    </row>
    <row r="212" spans="1:15" ht="36.6" customHeight="1" x14ac:dyDescent="0.25">
      <c r="A212" s="75">
        <v>16</v>
      </c>
      <c r="B212" s="176" t="s">
        <v>35</v>
      </c>
      <c r="C212" s="75">
        <v>11</v>
      </c>
      <c r="D212" s="75">
        <v>11</v>
      </c>
      <c r="E212" s="75"/>
      <c r="F212" s="75">
        <v>14</v>
      </c>
      <c r="G212" s="75">
        <v>11</v>
      </c>
      <c r="H212" s="75">
        <v>11</v>
      </c>
      <c r="I212" s="75">
        <v>0</v>
      </c>
      <c r="J212" s="75">
        <v>8</v>
      </c>
      <c r="K212" s="75">
        <v>4</v>
      </c>
      <c r="L212" s="75">
        <v>3</v>
      </c>
      <c r="M212" s="178"/>
      <c r="N212" s="75">
        <v>8</v>
      </c>
      <c r="O212" s="74"/>
    </row>
    <row r="213" spans="1:15" ht="36.6" customHeight="1" x14ac:dyDescent="0.25">
      <c r="A213" s="75">
        <v>17</v>
      </c>
      <c r="B213" s="176" t="s">
        <v>36</v>
      </c>
      <c r="C213" s="75">
        <v>11</v>
      </c>
      <c r="D213" s="75">
        <v>9</v>
      </c>
      <c r="E213" s="75"/>
      <c r="F213" s="75">
        <v>12</v>
      </c>
      <c r="G213" s="75">
        <v>11</v>
      </c>
      <c r="H213" s="75">
        <v>9</v>
      </c>
      <c r="I213" s="75">
        <v>0</v>
      </c>
      <c r="J213" s="75">
        <v>10</v>
      </c>
      <c r="K213" s="75">
        <v>2</v>
      </c>
      <c r="L213" s="75">
        <v>1</v>
      </c>
      <c r="M213" s="178"/>
      <c r="N213" s="75">
        <v>10</v>
      </c>
      <c r="O213" s="74"/>
    </row>
    <row r="214" spans="1:15" ht="36.6" customHeight="1" x14ac:dyDescent="0.25">
      <c r="A214" s="75">
        <v>18</v>
      </c>
      <c r="B214" s="176" t="s">
        <v>37</v>
      </c>
      <c r="C214" s="75">
        <v>11</v>
      </c>
      <c r="D214" s="75">
        <v>9</v>
      </c>
      <c r="E214" s="75"/>
      <c r="F214" s="75">
        <v>12</v>
      </c>
      <c r="G214" s="75">
        <v>11</v>
      </c>
      <c r="H214" s="75">
        <v>9</v>
      </c>
      <c r="I214" s="75">
        <v>0</v>
      </c>
      <c r="J214" s="75">
        <v>7</v>
      </c>
      <c r="K214" s="75">
        <v>3</v>
      </c>
      <c r="L214" s="75">
        <v>3</v>
      </c>
      <c r="M214" s="178"/>
      <c r="N214" s="75">
        <v>7</v>
      </c>
      <c r="O214" s="74"/>
    </row>
    <row r="215" spans="1:15" ht="36.6" customHeight="1" x14ac:dyDescent="0.25">
      <c r="A215" s="75">
        <v>19</v>
      </c>
      <c r="B215" s="176" t="s">
        <v>299</v>
      </c>
      <c r="C215" s="75">
        <v>11</v>
      </c>
      <c r="D215" s="75">
        <v>9</v>
      </c>
      <c r="E215" s="75"/>
      <c r="F215" s="75">
        <v>12</v>
      </c>
      <c r="G215" s="75">
        <v>11</v>
      </c>
      <c r="H215" s="75">
        <v>9</v>
      </c>
      <c r="I215" s="75">
        <v>0</v>
      </c>
      <c r="J215" s="75">
        <v>7</v>
      </c>
      <c r="K215" s="75">
        <v>4</v>
      </c>
      <c r="L215" s="75">
        <v>2</v>
      </c>
      <c r="M215" s="178"/>
      <c r="N215" s="75">
        <v>7</v>
      </c>
      <c r="O215" s="75"/>
    </row>
    <row r="216" spans="1:15" ht="36.6" customHeight="1" x14ac:dyDescent="0.25">
      <c r="A216" s="178" t="s">
        <v>208</v>
      </c>
      <c r="B216" s="179" t="s">
        <v>217</v>
      </c>
      <c r="C216" s="178">
        <f>SUM(C217:C234)</f>
        <v>198</v>
      </c>
      <c r="D216" s="178">
        <f>SUM(D217:D234)</f>
        <v>190</v>
      </c>
      <c r="E216" s="178"/>
      <c r="F216" s="178"/>
      <c r="G216" s="178">
        <f>SUM(G217:G234)</f>
        <v>193</v>
      </c>
      <c r="H216" s="178">
        <f t="shared" ref="H216:L216" si="45">SUM(H217:H234)</f>
        <v>189</v>
      </c>
      <c r="I216" s="178">
        <f t="shared" si="45"/>
        <v>0</v>
      </c>
      <c r="J216" s="178">
        <f t="shared" si="45"/>
        <v>151</v>
      </c>
      <c r="K216" s="178">
        <f t="shared" si="45"/>
        <v>44</v>
      </c>
      <c r="L216" s="178">
        <f t="shared" si="45"/>
        <v>25</v>
      </c>
      <c r="M216" s="178"/>
      <c r="N216" s="178">
        <f t="shared" ref="N216" si="46">SUM(N217:N234)</f>
        <v>151</v>
      </c>
      <c r="O216" s="74"/>
    </row>
    <row r="217" spans="1:15" ht="36.6" customHeight="1" x14ac:dyDescent="0.25">
      <c r="A217" s="75">
        <v>1</v>
      </c>
      <c r="B217" s="176" t="s">
        <v>60</v>
      </c>
      <c r="C217" s="75">
        <v>11</v>
      </c>
      <c r="D217" s="75">
        <v>11</v>
      </c>
      <c r="E217" s="178"/>
      <c r="F217" s="178"/>
      <c r="G217" s="75">
        <v>10</v>
      </c>
      <c r="H217" s="75">
        <v>11</v>
      </c>
      <c r="I217" s="75">
        <v>0</v>
      </c>
      <c r="J217" s="75">
        <v>10</v>
      </c>
      <c r="K217" s="75">
        <v>1</v>
      </c>
      <c r="L217" s="75">
        <v>1</v>
      </c>
      <c r="M217" s="178"/>
      <c r="N217" s="75">
        <v>10</v>
      </c>
      <c r="O217" s="74"/>
    </row>
    <row r="218" spans="1:15" ht="36.6" customHeight="1" x14ac:dyDescent="0.25">
      <c r="A218" s="75">
        <v>2</v>
      </c>
      <c r="B218" s="176" t="s">
        <v>61</v>
      </c>
      <c r="C218" s="75">
        <v>11</v>
      </c>
      <c r="D218" s="75">
        <v>12</v>
      </c>
      <c r="E218" s="178"/>
      <c r="F218" s="178"/>
      <c r="G218" s="75">
        <v>11</v>
      </c>
      <c r="H218" s="75">
        <v>12</v>
      </c>
      <c r="I218" s="75">
        <v>0</v>
      </c>
      <c r="J218" s="75">
        <v>8</v>
      </c>
      <c r="K218" s="75">
        <v>3</v>
      </c>
      <c r="L218" s="75">
        <v>3</v>
      </c>
      <c r="M218" s="178"/>
      <c r="N218" s="75">
        <v>8</v>
      </c>
      <c r="O218" s="74"/>
    </row>
    <row r="219" spans="1:15" ht="36.6" customHeight="1" x14ac:dyDescent="0.25">
      <c r="A219" s="75">
        <v>3</v>
      </c>
      <c r="B219" s="176" t="s">
        <v>62</v>
      </c>
      <c r="C219" s="75">
        <v>11</v>
      </c>
      <c r="D219" s="75">
        <v>10</v>
      </c>
      <c r="E219" s="178"/>
      <c r="F219" s="178"/>
      <c r="G219" s="75">
        <v>11</v>
      </c>
      <c r="H219" s="75">
        <v>10</v>
      </c>
      <c r="I219" s="75">
        <v>0</v>
      </c>
      <c r="J219" s="75">
        <v>8</v>
      </c>
      <c r="K219" s="75">
        <v>3</v>
      </c>
      <c r="L219" s="75">
        <v>0</v>
      </c>
      <c r="M219" s="178"/>
      <c r="N219" s="75">
        <v>8</v>
      </c>
      <c r="O219" s="74"/>
    </row>
    <row r="220" spans="1:15" ht="36.6" customHeight="1" x14ac:dyDescent="0.25">
      <c r="A220" s="75">
        <v>4</v>
      </c>
      <c r="B220" s="176" t="s">
        <v>63</v>
      </c>
      <c r="C220" s="75">
        <v>11</v>
      </c>
      <c r="D220" s="75">
        <v>10</v>
      </c>
      <c r="E220" s="178"/>
      <c r="F220" s="178"/>
      <c r="G220" s="75">
        <v>10</v>
      </c>
      <c r="H220" s="75">
        <v>10</v>
      </c>
      <c r="I220" s="75"/>
      <c r="J220" s="75">
        <v>8</v>
      </c>
      <c r="K220" s="75">
        <v>2</v>
      </c>
      <c r="L220" s="75">
        <v>0</v>
      </c>
      <c r="M220" s="178"/>
      <c r="N220" s="75">
        <v>8</v>
      </c>
      <c r="O220" s="74"/>
    </row>
    <row r="221" spans="1:15" ht="36.6" customHeight="1" x14ac:dyDescent="0.25">
      <c r="A221" s="75">
        <v>5</v>
      </c>
      <c r="B221" s="176" t="s">
        <v>54</v>
      </c>
      <c r="C221" s="75">
        <v>11</v>
      </c>
      <c r="D221" s="75">
        <v>10</v>
      </c>
      <c r="E221" s="178"/>
      <c r="F221" s="178"/>
      <c r="G221" s="75">
        <v>11</v>
      </c>
      <c r="H221" s="75">
        <v>10</v>
      </c>
      <c r="I221" s="75"/>
      <c r="J221" s="75">
        <v>8</v>
      </c>
      <c r="K221" s="75">
        <v>1</v>
      </c>
      <c r="L221" s="75">
        <v>0</v>
      </c>
      <c r="M221" s="178"/>
      <c r="N221" s="75">
        <v>8</v>
      </c>
      <c r="O221" s="74"/>
    </row>
    <row r="222" spans="1:15" ht="36.6" customHeight="1" x14ac:dyDescent="0.25">
      <c r="A222" s="75">
        <v>6</v>
      </c>
      <c r="B222" s="176" t="s">
        <v>55</v>
      </c>
      <c r="C222" s="75">
        <v>11</v>
      </c>
      <c r="D222" s="75">
        <v>10</v>
      </c>
      <c r="E222" s="178"/>
      <c r="F222" s="178"/>
      <c r="G222" s="75">
        <v>11</v>
      </c>
      <c r="H222" s="75">
        <v>10</v>
      </c>
      <c r="I222" s="75"/>
      <c r="J222" s="75">
        <v>8</v>
      </c>
      <c r="K222" s="75">
        <v>2</v>
      </c>
      <c r="L222" s="75">
        <v>2</v>
      </c>
      <c r="M222" s="75"/>
      <c r="N222" s="75">
        <v>8</v>
      </c>
      <c r="O222" s="74"/>
    </row>
    <row r="223" spans="1:15" ht="36.6" customHeight="1" x14ac:dyDescent="0.25">
      <c r="A223" s="75">
        <v>7</v>
      </c>
      <c r="B223" s="176" t="s">
        <v>56</v>
      </c>
      <c r="C223" s="75">
        <v>11</v>
      </c>
      <c r="D223" s="75">
        <v>10</v>
      </c>
      <c r="E223" s="178"/>
      <c r="F223" s="178"/>
      <c r="G223" s="75">
        <v>11</v>
      </c>
      <c r="H223" s="75">
        <v>11</v>
      </c>
      <c r="I223" s="75">
        <v>0</v>
      </c>
      <c r="J223" s="75">
        <v>9</v>
      </c>
      <c r="K223" s="75">
        <v>3</v>
      </c>
      <c r="L223" s="75">
        <v>3</v>
      </c>
      <c r="M223" s="75"/>
      <c r="N223" s="75">
        <v>9</v>
      </c>
      <c r="O223" s="74"/>
    </row>
    <row r="224" spans="1:15" ht="36.6" customHeight="1" x14ac:dyDescent="0.25">
      <c r="A224" s="75">
        <v>8</v>
      </c>
      <c r="B224" s="176" t="s">
        <v>57</v>
      </c>
      <c r="C224" s="75">
        <v>11</v>
      </c>
      <c r="D224" s="75">
        <v>10</v>
      </c>
      <c r="E224" s="178"/>
      <c r="F224" s="178"/>
      <c r="G224" s="75">
        <v>11</v>
      </c>
      <c r="H224" s="75">
        <v>10</v>
      </c>
      <c r="I224" s="75"/>
      <c r="J224" s="75">
        <v>8</v>
      </c>
      <c r="K224" s="75">
        <v>3</v>
      </c>
      <c r="L224" s="75"/>
      <c r="M224" s="75"/>
      <c r="N224" s="75">
        <v>8</v>
      </c>
      <c r="O224" s="74"/>
    </row>
    <row r="225" spans="1:15" ht="36.6" customHeight="1" x14ac:dyDescent="0.25">
      <c r="A225" s="75">
        <v>9</v>
      </c>
      <c r="B225" s="176" t="s">
        <v>58</v>
      </c>
      <c r="C225" s="75">
        <v>11</v>
      </c>
      <c r="D225" s="75">
        <v>11</v>
      </c>
      <c r="E225" s="178"/>
      <c r="F225" s="178"/>
      <c r="G225" s="75">
        <v>11</v>
      </c>
      <c r="H225" s="75">
        <v>11</v>
      </c>
      <c r="I225" s="75">
        <v>0</v>
      </c>
      <c r="J225" s="75">
        <v>9</v>
      </c>
      <c r="K225" s="75">
        <v>3</v>
      </c>
      <c r="L225" s="75">
        <v>0</v>
      </c>
      <c r="M225" s="75"/>
      <c r="N225" s="75">
        <v>9</v>
      </c>
      <c r="O225" s="74"/>
    </row>
    <row r="226" spans="1:15" ht="36.6" customHeight="1" x14ac:dyDescent="0.25">
      <c r="A226" s="75">
        <v>10</v>
      </c>
      <c r="B226" s="176" t="s">
        <v>59</v>
      </c>
      <c r="C226" s="75">
        <v>11</v>
      </c>
      <c r="D226" s="75">
        <v>10</v>
      </c>
      <c r="E226" s="178"/>
      <c r="F226" s="178"/>
      <c r="G226" s="75">
        <v>11</v>
      </c>
      <c r="H226" s="75">
        <v>10</v>
      </c>
      <c r="I226" s="75">
        <v>0</v>
      </c>
      <c r="J226" s="75">
        <v>8</v>
      </c>
      <c r="K226" s="75">
        <v>5</v>
      </c>
      <c r="L226" s="75">
        <v>2</v>
      </c>
      <c r="M226" s="75"/>
      <c r="N226" s="75">
        <v>8</v>
      </c>
      <c r="O226" s="74"/>
    </row>
    <row r="227" spans="1:15" ht="36.6" customHeight="1" x14ac:dyDescent="0.25">
      <c r="A227" s="75">
        <v>11</v>
      </c>
      <c r="B227" s="176" t="s">
        <v>64</v>
      </c>
      <c r="C227" s="75">
        <v>11</v>
      </c>
      <c r="D227" s="75">
        <v>10</v>
      </c>
      <c r="E227" s="178"/>
      <c r="F227" s="178"/>
      <c r="G227" s="75">
        <v>11</v>
      </c>
      <c r="H227" s="75">
        <v>9</v>
      </c>
      <c r="I227" s="75">
        <v>0</v>
      </c>
      <c r="J227" s="75">
        <v>9</v>
      </c>
      <c r="K227" s="75">
        <v>1</v>
      </c>
      <c r="L227" s="75">
        <v>1</v>
      </c>
      <c r="M227" s="75"/>
      <c r="N227" s="75">
        <v>9</v>
      </c>
      <c r="O227" s="74"/>
    </row>
    <row r="228" spans="1:15" ht="36.6" customHeight="1" x14ac:dyDescent="0.25">
      <c r="A228" s="75">
        <v>12</v>
      </c>
      <c r="B228" s="176" t="s">
        <v>65</v>
      </c>
      <c r="C228" s="75">
        <v>11</v>
      </c>
      <c r="D228" s="75">
        <v>11</v>
      </c>
      <c r="E228" s="178"/>
      <c r="F228" s="178"/>
      <c r="G228" s="75">
        <v>10</v>
      </c>
      <c r="H228" s="75">
        <v>11</v>
      </c>
      <c r="I228" s="75">
        <v>0</v>
      </c>
      <c r="J228" s="75">
        <v>8</v>
      </c>
      <c r="K228" s="75">
        <v>1</v>
      </c>
      <c r="L228" s="75">
        <v>1</v>
      </c>
      <c r="M228" s="178"/>
      <c r="N228" s="75">
        <v>8</v>
      </c>
      <c r="O228" s="74"/>
    </row>
    <row r="229" spans="1:15" ht="36.6" customHeight="1" x14ac:dyDescent="0.25">
      <c r="A229" s="75">
        <v>13</v>
      </c>
      <c r="B229" s="176" t="s">
        <v>66</v>
      </c>
      <c r="C229" s="75">
        <v>11</v>
      </c>
      <c r="D229" s="75">
        <v>11</v>
      </c>
      <c r="E229" s="178"/>
      <c r="F229" s="178"/>
      <c r="G229" s="75">
        <v>11</v>
      </c>
      <c r="H229" s="75">
        <v>10</v>
      </c>
      <c r="I229" s="75">
        <v>0</v>
      </c>
      <c r="J229" s="75">
        <v>9</v>
      </c>
      <c r="K229" s="75">
        <v>5</v>
      </c>
      <c r="L229" s="75">
        <v>3</v>
      </c>
      <c r="M229" s="178"/>
      <c r="N229" s="75">
        <v>9</v>
      </c>
      <c r="O229" s="74"/>
    </row>
    <row r="230" spans="1:15" ht="36.6" customHeight="1" x14ac:dyDescent="0.25">
      <c r="A230" s="75">
        <v>14</v>
      </c>
      <c r="B230" s="176" t="s">
        <v>67</v>
      </c>
      <c r="C230" s="75">
        <v>11</v>
      </c>
      <c r="D230" s="75">
        <v>12</v>
      </c>
      <c r="E230" s="178"/>
      <c r="F230" s="178"/>
      <c r="G230" s="75">
        <v>10</v>
      </c>
      <c r="H230" s="75">
        <v>12</v>
      </c>
      <c r="I230" s="75">
        <v>0</v>
      </c>
      <c r="J230" s="75">
        <v>10</v>
      </c>
      <c r="K230" s="75">
        <v>0</v>
      </c>
      <c r="L230" s="75">
        <v>1</v>
      </c>
      <c r="M230" s="178"/>
      <c r="N230" s="75">
        <v>10</v>
      </c>
      <c r="O230" s="74"/>
    </row>
    <row r="231" spans="1:15" ht="36.6" customHeight="1" x14ac:dyDescent="0.25">
      <c r="A231" s="75">
        <v>15</v>
      </c>
      <c r="B231" s="176" t="s">
        <v>68</v>
      </c>
      <c r="C231" s="75">
        <v>11</v>
      </c>
      <c r="D231" s="75">
        <v>11</v>
      </c>
      <c r="E231" s="178"/>
      <c r="F231" s="178"/>
      <c r="G231" s="75">
        <v>10</v>
      </c>
      <c r="H231" s="75">
        <v>11</v>
      </c>
      <c r="I231" s="75">
        <v>0</v>
      </c>
      <c r="J231" s="75">
        <v>7</v>
      </c>
      <c r="K231" s="75">
        <v>0</v>
      </c>
      <c r="L231" s="75">
        <v>1</v>
      </c>
      <c r="M231" s="178"/>
      <c r="N231" s="75">
        <v>7</v>
      </c>
      <c r="O231" s="74"/>
    </row>
    <row r="232" spans="1:15" ht="36.6" customHeight="1" x14ac:dyDescent="0.25">
      <c r="A232" s="75">
        <v>16</v>
      </c>
      <c r="B232" s="176" t="s">
        <v>69</v>
      </c>
      <c r="C232" s="75">
        <v>11</v>
      </c>
      <c r="D232" s="75">
        <v>10</v>
      </c>
      <c r="E232" s="178"/>
      <c r="F232" s="178"/>
      <c r="G232" s="75">
        <v>11</v>
      </c>
      <c r="H232" s="75">
        <v>10</v>
      </c>
      <c r="I232" s="75">
        <v>0</v>
      </c>
      <c r="J232" s="75">
        <v>9</v>
      </c>
      <c r="K232" s="75">
        <v>1</v>
      </c>
      <c r="L232" s="75">
        <v>2</v>
      </c>
      <c r="M232" s="178"/>
      <c r="N232" s="75">
        <v>9</v>
      </c>
      <c r="O232" s="74"/>
    </row>
    <row r="233" spans="1:15" ht="36.6" customHeight="1" x14ac:dyDescent="0.25">
      <c r="A233" s="75">
        <v>17</v>
      </c>
      <c r="B233" s="176" t="s">
        <v>70</v>
      </c>
      <c r="C233" s="75">
        <v>11</v>
      </c>
      <c r="D233" s="75">
        <v>11</v>
      </c>
      <c r="E233" s="178"/>
      <c r="F233" s="178"/>
      <c r="G233" s="75">
        <v>11</v>
      </c>
      <c r="H233" s="75">
        <v>11</v>
      </c>
      <c r="I233" s="75">
        <v>0</v>
      </c>
      <c r="J233" s="75">
        <v>9</v>
      </c>
      <c r="K233" s="75">
        <v>3</v>
      </c>
      <c r="L233" s="75">
        <v>3</v>
      </c>
      <c r="M233" s="178"/>
      <c r="N233" s="75">
        <v>9</v>
      </c>
      <c r="O233" s="74"/>
    </row>
    <row r="234" spans="1:15" ht="36.6" customHeight="1" x14ac:dyDescent="0.25">
      <c r="A234" s="75">
        <v>18</v>
      </c>
      <c r="B234" s="176" t="s">
        <v>71</v>
      </c>
      <c r="C234" s="75">
        <v>11</v>
      </c>
      <c r="D234" s="75">
        <v>10</v>
      </c>
      <c r="E234" s="178"/>
      <c r="F234" s="178"/>
      <c r="G234" s="75">
        <v>11</v>
      </c>
      <c r="H234" s="75">
        <v>10</v>
      </c>
      <c r="I234" s="75">
        <v>0</v>
      </c>
      <c r="J234" s="75">
        <v>6</v>
      </c>
      <c r="K234" s="75">
        <v>7</v>
      </c>
      <c r="L234" s="75">
        <v>2</v>
      </c>
      <c r="M234" s="178"/>
      <c r="N234" s="75">
        <v>6</v>
      </c>
      <c r="O234" s="74"/>
    </row>
    <row r="235" spans="1:15" ht="36.6" customHeight="1" x14ac:dyDescent="0.25">
      <c r="A235" s="178" t="s">
        <v>209</v>
      </c>
      <c r="B235" s="179" t="s">
        <v>218</v>
      </c>
      <c r="C235" s="178">
        <f>SUM(C236:C248)</f>
        <v>156</v>
      </c>
      <c r="D235" s="178">
        <f>SUM(D236:D248)</f>
        <v>121</v>
      </c>
      <c r="E235" s="178"/>
      <c r="F235" s="178">
        <v>172</v>
      </c>
      <c r="G235" s="178">
        <f>SUM(G236:G248)</f>
        <v>139</v>
      </c>
      <c r="H235" s="178">
        <f t="shared" ref="H235:L235" si="47">SUM(H236:H248)</f>
        <v>117</v>
      </c>
      <c r="I235" s="178">
        <f t="shared" si="47"/>
        <v>0</v>
      </c>
      <c r="J235" s="178">
        <f t="shared" si="47"/>
        <v>106</v>
      </c>
      <c r="K235" s="178">
        <f t="shared" si="47"/>
        <v>13</v>
      </c>
      <c r="L235" s="178">
        <f t="shared" si="47"/>
        <v>6</v>
      </c>
      <c r="M235" s="178"/>
      <c r="N235" s="178">
        <f t="shared" ref="N235" si="48">SUM(N236:N248)</f>
        <v>106</v>
      </c>
      <c r="O235" s="74"/>
    </row>
    <row r="236" spans="1:15" ht="36.6" customHeight="1" x14ac:dyDescent="0.25">
      <c r="A236" s="75">
        <v>1</v>
      </c>
      <c r="B236" s="176" t="s">
        <v>72</v>
      </c>
      <c r="C236" s="75">
        <v>12</v>
      </c>
      <c r="D236" s="75">
        <v>8</v>
      </c>
      <c r="E236" s="178"/>
      <c r="F236" s="75">
        <v>12</v>
      </c>
      <c r="G236" s="75">
        <v>11</v>
      </c>
      <c r="H236" s="75">
        <v>8</v>
      </c>
      <c r="I236" s="75">
        <v>0</v>
      </c>
      <c r="J236" s="75">
        <v>8</v>
      </c>
      <c r="K236" s="75">
        <v>2</v>
      </c>
      <c r="L236" s="75">
        <v>0</v>
      </c>
      <c r="M236" s="178"/>
      <c r="N236" s="75">
        <v>8</v>
      </c>
      <c r="O236" s="74"/>
    </row>
    <row r="237" spans="1:15" ht="36.6" customHeight="1" x14ac:dyDescent="0.25">
      <c r="A237" s="75">
        <v>2</v>
      </c>
      <c r="B237" s="176" t="s">
        <v>73</v>
      </c>
      <c r="C237" s="75">
        <v>12</v>
      </c>
      <c r="D237" s="75">
        <v>8</v>
      </c>
      <c r="E237" s="178"/>
      <c r="F237" s="75">
        <v>12</v>
      </c>
      <c r="G237" s="75">
        <v>11</v>
      </c>
      <c r="H237" s="75">
        <v>8</v>
      </c>
      <c r="I237" s="75">
        <v>0</v>
      </c>
      <c r="J237" s="75">
        <v>7</v>
      </c>
      <c r="K237" s="75">
        <v>1</v>
      </c>
      <c r="L237" s="75">
        <v>0</v>
      </c>
      <c r="M237" s="75"/>
      <c r="N237" s="75">
        <v>7</v>
      </c>
      <c r="O237" s="74"/>
    </row>
    <row r="238" spans="1:15" ht="36.6" customHeight="1" x14ac:dyDescent="0.25">
      <c r="A238" s="75">
        <v>3</v>
      </c>
      <c r="B238" s="176" t="s">
        <v>74</v>
      </c>
      <c r="C238" s="75">
        <v>12</v>
      </c>
      <c r="D238" s="75">
        <v>8</v>
      </c>
      <c r="E238" s="178"/>
      <c r="F238" s="75">
        <v>12</v>
      </c>
      <c r="G238" s="75">
        <v>11</v>
      </c>
      <c r="H238" s="75">
        <v>8</v>
      </c>
      <c r="I238" s="75">
        <v>0</v>
      </c>
      <c r="J238" s="75">
        <v>7</v>
      </c>
      <c r="K238" s="75">
        <v>4</v>
      </c>
      <c r="L238" s="75">
        <v>3</v>
      </c>
      <c r="M238" s="75"/>
      <c r="N238" s="75">
        <v>7</v>
      </c>
      <c r="O238" s="74"/>
    </row>
    <row r="239" spans="1:15" ht="36.6" customHeight="1" x14ac:dyDescent="0.25">
      <c r="A239" s="75">
        <v>4</v>
      </c>
      <c r="B239" s="176" t="s">
        <v>75</v>
      </c>
      <c r="C239" s="75">
        <v>12</v>
      </c>
      <c r="D239" s="75">
        <v>10</v>
      </c>
      <c r="E239" s="178"/>
      <c r="F239" s="75">
        <v>14</v>
      </c>
      <c r="G239" s="75">
        <v>11</v>
      </c>
      <c r="H239" s="75">
        <v>10</v>
      </c>
      <c r="I239" s="75">
        <v>0</v>
      </c>
      <c r="J239" s="75">
        <v>7</v>
      </c>
      <c r="K239" s="75">
        <v>1</v>
      </c>
      <c r="L239" s="75">
        <v>1</v>
      </c>
      <c r="M239" s="75"/>
      <c r="N239" s="75">
        <v>7</v>
      </c>
      <c r="O239" s="74"/>
    </row>
    <row r="240" spans="1:15" ht="36.6" customHeight="1" x14ac:dyDescent="0.25">
      <c r="A240" s="75">
        <v>5</v>
      </c>
      <c r="B240" s="176" t="s">
        <v>76</v>
      </c>
      <c r="C240" s="75">
        <v>12</v>
      </c>
      <c r="D240" s="75">
        <v>10</v>
      </c>
      <c r="E240" s="178"/>
      <c r="F240" s="75">
        <v>14</v>
      </c>
      <c r="G240" s="75">
        <v>10</v>
      </c>
      <c r="H240" s="75">
        <v>10</v>
      </c>
      <c r="I240" s="75">
        <v>0</v>
      </c>
      <c r="J240" s="75">
        <v>8</v>
      </c>
      <c r="K240" s="75">
        <v>0</v>
      </c>
      <c r="L240" s="75">
        <v>0</v>
      </c>
      <c r="M240" s="75"/>
      <c r="N240" s="75">
        <v>8</v>
      </c>
      <c r="O240" s="74"/>
    </row>
    <row r="241" spans="1:15" ht="36.6" customHeight="1" x14ac:dyDescent="0.25">
      <c r="A241" s="75">
        <v>6</v>
      </c>
      <c r="B241" s="176" t="s">
        <v>77</v>
      </c>
      <c r="C241" s="75">
        <v>12</v>
      </c>
      <c r="D241" s="75">
        <v>10</v>
      </c>
      <c r="E241" s="178"/>
      <c r="F241" s="75">
        <v>14</v>
      </c>
      <c r="G241" s="75">
        <v>11</v>
      </c>
      <c r="H241" s="75">
        <v>9</v>
      </c>
      <c r="I241" s="75">
        <v>0</v>
      </c>
      <c r="J241" s="75">
        <v>8</v>
      </c>
      <c r="K241" s="75">
        <v>2</v>
      </c>
      <c r="L241" s="75">
        <v>0</v>
      </c>
      <c r="M241" s="75"/>
      <c r="N241" s="75">
        <v>8</v>
      </c>
      <c r="O241" s="74"/>
    </row>
    <row r="242" spans="1:15" ht="36.6" customHeight="1" x14ac:dyDescent="0.25">
      <c r="A242" s="75">
        <v>7</v>
      </c>
      <c r="B242" s="176" t="s">
        <v>78</v>
      </c>
      <c r="C242" s="75">
        <v>12</v>
      </c>
      <c r="D242" s="75">
        <v>10</v>
      </c>
      <c r="E242" s="178"/>
      <c r="F242" s="75">
        <v>14</v>
      </c>
      <c r="G242" s="75">
        <v>11</v>
      </c>
      <c r="H242" s="75">
        <v>10</v>
      </c>
      <c r="I242" s="75">
        <v>0</v>
      </c>
      <c r="J242" s="75">
        <v>8</v>
      </c>
      <c r="K242" s="75">
        <v>0</v>
      </c>
      <c r="L242" s="75">
        <v>1</v>
      </c>
      <c r="M242" s="75"/>
      <c r="N242" s="75">
        <v>8</v>
      </c>
      <c r="O242" s="74"/>
    </row>
    <row r="243" spans="1:15" ht="36.6" customHeight="1" x14ac:dyDescent="0.25">
      <c r="A243" s="75">
        <v>8</v>
      </c>
      <c r="B243" s="176" t="s">
        <v>79</v>
      </c>
      <c r="C243" s="75">
        <v>12</v>
      </c>
      <c r="D243" s="75">
        <v>8</v>
      </c>
      <c r="E243" s="178"/>
      <c r="F243" s="75">
        <v>12</v>
      </c>
      <c r="G243" s="75">
        <v>11</v>
      </c>
      <c r="H243" s="75">
        <v>6</v>
      </c>
      <c r="I243" s="75">
        <v>0</v>
      </c>
      <c r="J243" s="75">
        <v>8</v>
      </c>
      <c r="K243" s="75">
        <v>1</v>
      </c>
      <c r="L243" s="75">
        <v>1</v>
      </c>
      <c r="M243" s="75"/>
      <c r="N243" s="75">
        <v>8</v>
      </c>
      <c r="O243" s="74"/>
    </row>
    <row r="244" spans="1:15" ht="36.6" customHeight="1" x14ac:dyDescent="0.25">
      <c r="A244" s="75">
        <v>9</v>
      </c>
      <c r="B244" s="176" t="s">
        <v>80</v>
      </c>
      <c r="C244" s="75">
        <v>12</v>
      </c>
      <c r="D244" s="75">
        <v>11</v>
      </c>
      <c r="E244" s="178"/>
      <c r="F244" s="75">
        <v>14</v>
      </c>
      <c r="G244" s="75">
        <v>11</v>
      </c>
      <c r="H244" s="75">
        <v>11</v>
      </c>
      <c r="I244" s="75">
        <v>0</v>
      </c>
      <c r="J244" s="75">
        <v>8</v>
      </c>
      <c r="K244" s="75">
        <v>2</v>
      </c>
      <c r="L244" s="75">
        <v>0</v>
      </c>
      <c r="M244" s="75"/>
      <c r="N244" s="75">
        <v>8</v>
      </c>
      <c r="O244" s="74"/>
    </row>
    <row r="245" spans="1:15" ht="36.6" customHeight="1" x14ac:dyDescent="0.25">
      <c r="A245" s="75">
        <v>10</v>
      </c>
      <c r="B245" s="176" t="s">
        <v>81</v>
      </c>
      <c r="C245" s="75">
        <v>12</v>
      </c>
      <c r="D245" s="75">
        <v>8</v>
      </c>
      <c r="E245" s="178"/>
      <c r="F245" s="75">
        <v>12</v>
      </c>
      <c r="G245" s="75">
        <v>10</v>
      </c>
      <c r="H245" s="75">
        <v>7</v>
      </c>
      <c r="I245" s="75">
        <v>0</v>
      </c>
      <c r="J245" s="75">
        <v>8</v>
      </c>
      <c r="K245" s="75">
        <v>0</v>
      </c>
      <c r="L245" s="75">
        <v>0</v>
      </c>
      <c r="M245" s="75"/>
      <c r="N245" s="75">
        <v>8</v>
      </c>
      <c r="O245" s="74"/>
    </row>
    <row r="246" spans="1:15" ht="36.6" customHeight="1" x14ac:dyDescent="0.25">
      <c r="A246" s="75">
        <v>11</v>
      </c>
      <c r="B246" s="176" t="s">
        <v>82</v>
      </c>
      <c r="C246" s="75">
        <v>12</v>
      </c>
      <c r="D246" s="75">
        <v>10</v>
      </c>
      <c r="E246" s="178"/>
      <c r="F246" s="75">
        <v>14</v>
      </c>
      <c r="G246" s="75">
        <v>11</v>
      </c>
      <c r="H246" s="75">
        <v>10</v>
      </c>
      <c r="I246" s="75">
        <v>0</v>
      </c>
      <c r="J246" s="75">
        <v>10</v>
      </c>
      <c r="K246" s="75">
        <v>0</v>
      </c>
      <c r="L246" s="75">
        <v>0</v>
      </c>
      <c r="M246" s="178"/>
      <c r="N246" s="75">
        <v>10</v>
      </c>
      <c r="O246" s="74"/>
    </row>
    <row r="247" spans="1:15" ht="36.6" customHeight="1" x14ac:dyDescent="0.25">
      <c r="A247" s="75">
        <v>12</v>
      </c>
      <c r="B247" s="176" t="s">
        <v>83</v>
      </c>
      <c r="C247" s="75">
        <v>12</v>
      </c>
      <c r="D247" s="75">
        <v>10</v>
      </c>
      <c r="E247" s="178"/>
      <c r="F247" s="75">
        <v>14</v>
      </c>
      <c r="G247" s="75">
        <v>10</v>
      </c>
      <c r="H247" s="75">
        <v>10</v>
      </c>
      <c r="I247" s="75">
        <v>0</v>
      </c>
      <c r="J247" s="75">
        <v>9</v>
      </c>
      <c r="K247" s="75">
        <v>0</v>
      </c>
      <c r="L247" s="75">
        <v>0</v>
      </c>
      <c r="M247" s="178"/>
      <c r="N247" s="75">
        <v>9</v>
      </c>
      <c r="O247" s="74"/>
    </row>
    <row r="248" spans="1:15" ht="36.6" customHeight="1" x14ac:dyDescent="0.25">
      <c r="A248" s="75">
        <v>13</v>
      </c>
      <c r="B248" s="176" t="s">
        <v>84</v>
      </c>
      <c r="C248" s="75">
        <v>12</v>
      </c>
      <c r="D248" s="75">
        <v>10</v>
      </c>
      <c r="E248" s="178"/>
      <c r="F248" s="75">
        <v>14</v>
      </c>
      <c r="G248" s="75">
        <v>10</v>
      </c>
      <c r="H248" s="75">
        <v>10</v>
      </c>
      <c r="I248" s="75">
        <v>0</v>
      </c>
      <c r="J248" s="75">
        <v>10</v>
      </c>
      <c r="K248" s="75">
        <v>0</v>
      </c>
      <c r="L248" s="75">
        <v>0</v>
      </c>
      <c r="M248" s="178"/>
      <c r="N248" s="75">
        <v>10</v>
      </c>
      <c r="O248" s="74"/>
    </row>
    <row r="249" spans="1:15" ht="36.6" customHeight="1" x14ac:dyDescent="0.25">
      <c r="A249" s="178" t="s">
        <v>210</v>
      </c>
      <c r="B249" s="179" t="s">
        <v>219</v>
      </c>
      <c r="C249" s="178">
        <f>SUM(C250:C262)</f>
        <v>156</v>
      </c>
      <c r="D249" s="178">
        <f t="shared" ref="D249:M249" si="49">SUM(D250:D262)</f>
        <v>121</v>
      </c>
      <c r="E249" s="178">
        <f t="shared" si="49"/>
        <v>0</v>
      </c>
      <c r="F249" s="178">
        <f t="shared" si="49"/>
        <v>173</v>
      </c>
      <c r="G249" s="178">
        <f t="shared" si="49"/>
        <v>143</v>
      </c>
      <c r="H249" s="178">
        <f t="shared" si="49"/>
        <v>111</v>
      </c>
      <c r="I249" s="178">
        <f t="shared" si="49"/>
        <v>0</v>
      </c>
      <c r="J249" s="178">
        <f t="shared" si="49"/>
        <v>121</v>
      </c>
      <c r="K249" s="178">
        <f t="shared" si="49"/>
        <v>25</v>
      </c>
      <c r="L249" s="178">
        <f t="shared" si="49"/>
        <v>13</v>
      </c>
      <c r="M249" s="178">
        <f t="shared" si="49"/>
        <v>0</v>
      </c>
      <c r="N249" s="178">
        <f t="shared" ref="N249" si="50">SUM(N250:N262)</f>
        <v>121</v>
      </c>
      <c r="O249" s="180"/>
    </row>
    <row r="250" spans="1:15" ht="36.6" customHeight="1" x14ac:dyDescent="0.25">
      <c r="A250" s="75">
        <v>1</v>
      </c>
      <c r="B250" s="176" t="s">
        <v>85</v>
      </c>
      <c r="C250" s="75">
        <v>12</v>
      </c>
      <c r="D250" s="75">
        <v>8</v>
      </c>
      <c r="E250" s="178"/>
      <c r="F250" s="75">
        <v>12</v>
      </c>
      <c r="G250" s="75">
        <v>11</v>
      </c>
      <c r="H250" s="75">
        <v>8</v>
      </c>
      <c r="I250" s="75"/>
      <c r="J250" s="75">
        <v>9</v>
      </c>
      <c r="K250" s="75">
        <v>1</v>
      </c>
      <c r="L250" s="75">
        <v>1</v>
      </c>
      <c r="M250" s="75"/>
      <c r="N250" s="75">
        <v>9</v>
      </c>
      <c r="O250" s="180"/>
    </row>
    <row r="251" spans="1:15" ht="36.6" customHeight="1" x14ac:dyDescent="0.25">
      <c r="A251" s="75">
        <v>2</v>
      </c>
      <c r="B251" s="176" t="s">
        <v>86</v>
      </c>
      <c r="C251" s="75">
        <v>12</v>
      </c>
      <c r="D251" s="75">
        <v>11</v>
      </c>
      <c r="E251" s="178"/>
      <c r="F251" s="75">
        <v>15</v>
      </c>
      <c r="G251" s="75">
        <v>11</v>
      </c>
      <c r="H251" s="75">
        <v>10</v>
      </c>
      <c r="I251" s="75"/>
      <c r="J251" s="75">
        <v>9</v>
      </c>
      <c r="K251" s="75">
        <v>1</v>
      </c>
      <c r="L251" s="75">
        <v>2</v>
      </c>
      <c r="M251" s="75"/>
      <c r="N251" s="75">
        <v>9</v>
      </c>
      <c r="O251" s="180"/>
    </row>
    <row r="252" spans="1:15" ht="36.6" customHeight="1" x14ac:dyDescent="0.25">
      <c r="A252" s="75">
        <v>3</v>
      </c>
      <c r="B252" s="176" t="s">
        <v>87</v>
      </c>
      <c r="C252" s="75">
        <v>12</v>
      </c>
      <c r="D252" s="75">
        <v>9</v>
      </c>
      <c r="E252" s="178"/>
      <c r="F252" s="75">
        <v>12</v>
      </c>
      <c r="G252" s="75">
        <v>11</v>
      </c>
      <c r="H252" s="75">
        <v>8</v>
      </c>
      <c r="I252" s="75"/>
      <c r="J252" s="75">
        <v>9</v>
      </c>
      <c r="K252" s="75">
        <v>0</v>
      </c>
      <c r="L252" s="75">
        <v>0</v>
      </c>
      <c r="M252" s="75"/>
      <c r="N252" s="75">
        <v>9</v>
      </c>
      <c r="O252" s="180"/>
    </row>
    <row r="253" spans="1:15" ht="36.6" customHeight="1" x14ac:dyDescent="0.25">
      <c r="A253" s="75">
        <v>4</v>
      </c>
      <c r="B253" s="176" t="s">
        <v>88</v>
      </c>
      <c r="C253" s="75">
        <v>12</v>
      </c>
      <c r="D253" s="75">
        <v>9</v>
      </c>
      <c r="E253" s="178"/>
      <c r="F253" s="75">
        <v>12</v>
      </c>
      <c r="G253" s="75">
        <v>11</v>
      </c>
      <c r="H253" s="75">
        <v>7</v>
      </c>
      <c r="I253" s="75"/>
      <c r="J253" s="75">
        <v>12</v>
      </c>
      <c r="K253" s="75">
        <v>4</v>
      </c>
      <c r="L253" s="75">
        <v>1</v>
      </c>
      <c r="M253" s="75"/>
      <c r="N253" s="75">
        <v>12</v>
      </c>
      <c r="O253" s="74"/>
    </row>
    <row r="254" spans="1:15" ht="36.6" customHeight="1" x14ac:dyDescent="0.25">
      <c r="A254" s="75">
        <v>5</v>
      </c>
      <c r="B254" s="176" t="s">
        <v>89</v>
      </c>
      <c r="C254" s="75">
        <v>12</v>
      </c>
      <c r="D254" s="75">
        <v>8</v>
      </c>
      <c r="E254" s="178"/>
      <c r="F254" s="75">
        <v>12</v>
      </c>
      <c r="G254" s="75">
        <v>11</v>
      </c>
      <c r="H254" s="75">
        <v>7</v>
      </c>
      <c r="I254" s="75"/>
      <c r="J254" s="75">
        <v>9</v>
      </c>
      <c r="K254" s="75">
        <v>3</v>
      </c>
      <c r="L254" s="75">
        <v>1</v>
      </c>
      <c r="M254" s="75"/>
      <c r="N254" s="75">
        <v>9</v>
      </c>
      <c r="O254" s="74"/>
    </row>
    <row r="255" spans="1:15" ht="36.6" customHeight="1" x14ac:dyDescent="0.25">
      <c r="A255" s="75">
        <v>6</v>
      </c>
      <c r="B255" s="176" t="s">
        <v>90</v>
      </c>
      <c r="C255" s="75">
        <v>12</v>
      </c>
      <c r="D255" s="75">
        <v>8</v>
      </c>
      <c r="E255" s="178"/>
      <c r="F255" s="75">
        <v>12</v>
      </c>
      <c r="G255" s="75">
        <v>11</v>
      </c>
      <c r="H255" s="75">
        <v>8</v>
      </c>
      <c r="I255" s="75"/>
      <c r="J255" s="75">
        <v>8</v>
      </c>
      <c r="K255" s="75">
        <v>3</v>
      </c>
      <c r="L255" s="75">
        <v>2</v>
      </c>
      <c r="M255" s="75"/>
      <c r="N255" s="75">
        <v>8</v>
      </c>
      <c r="O255" s="74"/>
    </row>
    <row r="256" spans="1:15" ht="36.6" customHeight="1" x14ac:dyDescent="0.25">
      <c r="A256" s="75">
        <v>7</v>
      </c>
      <c r="B256" s="176" t="s">
        <v>91</v>
      </c>
      <c r="C256" s="75">
        <v>12</v>
      </c>
      <c r="D256" s="75">
        <v>12</v>
      </c>
      <c r="E256" s="178"/>
      <c r="F256" s="75">
        <v>18</v>
      </c>
      <c r="G256" s="75">
        <v>11</v>
      </c>
      <c r="H256" s="75">
        <v>10</v>
      </c>
      <c r="I256" s="75"/>
      <c r="J256" s="75">
        <v>11</v>
      </c>
      <c r="K256" s="75">
        <v>2</v>
      </c>
      <c r="L256" s="75">
        <v>1</v>
      </c>
      <c r="M256" s="75"/>
      <c r="N256" s="75">
        <v>11</v>
      </c>
      <c r="O256" s="74"/>
    </row>
    <row r="257" spans="1:15" ht="36.6" customHeight="1" x14ac:dyDescent="0.25">
      <c r="A257" s="75">
        <v>8</v>
      </c>
      <c r="B257" s="176" t="s">
        <v>92</v>
      </c>
      <c r="C257" s="75">
        <v>12</v>
      </c>
      <c r="D257" s="75">
        <v>8</v>
      </c>
      <c r="E257" s="178"/>
      <c r="F257" s="75">
        <v>12</v>
      </c>
      <c r="G257" s="75">
        <v>11</v>
      </c>
      <c r="H257" s="75">
        <v>8</v>
      </c>
      <c r="I257" s="75"/>
      <c r="J257" s="75">
        <v>9</v>
      </c>
      <c r="K257" s="75">
        <v>2</v>
      </c>
      <c r="L257" s="75">
        <v>1</v>
      </c>
      <c r="M257" s="75"/>
      <c r="N257" s="75">
        <v>9</v>
      </c>
      <c r="O257" s="74"/>
    </row>
    <row r="258" spans="1:15" ht="36.6" customHeight="1" x14ac:dyDescent="0.25">
      <c r="A258" s="75">
        <v>9</v>
      </c>
      <c r="B258" s="176" t="s">
        <v>93</v>
      </c>
      <c r="C258" s="75">
        <v>12</v>
      </c>
      <c r="D258" s="75">
        <v>10</v>
      </c>
      <c r="E258" s="178"/>
      <c r="F258" s="75">
        <v>14</v>
      </c>
      <c r="G258" s="75">
        <v>11</v>
      </c>
      <c r="H258" s="75">
        <v>10</v>
      </c>
      <c r="I258" s="75"/>
      <c r="J258" s="75">
        <v>9</v>
      </c>
      <c r="K258" s="75">
        <v>3</v>
      </c>
      <c r="L258" s="75">
        <v>2</v>
      </c>
      <c r="M258" s="75"/>
      <c r="N258" s="75">
        <v>9</v>
      </c>
      <c r="O258" s="74"/>
    </row>
    <row r="259" spans="1:15" ht="36.6" customHeight="1" x14ac:dyDescent="0.25">
      <c r="A259" s="75">
        <v>10</v>
      </c>
      <c r="B259" s="176" t="s">
        <v>94</v>
      </c>
      <c r="C259" s="75">
        <v>12</v>
      </c>
      <c r="D259" s="75">
        <v>11</v>
      </c>
      <c r="E259" s="178"/>
      <c r="F259" s="75">
        <v>16</v>
      </c>
      <c r="G259" s="75">
        <v>11</v>
      </c>
      <c r="H259" s="75">
        <v>10</v>
      </c>
      <c r="I259" s="75"/>
      <c r="J259" s="75">
        <v>9</v>
      </c>
      <c r="K259" s="75">
        <v>0</v>
      </c>
      <c r="L259" s="75">
        <v>0</v>
      </c>
      <c r="M259" s="75"/>
      <c r="N259" s="75">
        <v>9</v>
      </c>
      <c r="O259" s="74"/>
    </row>
    <row r="260" spans="1:15" ht="36.6" customHeight="1" x14ac:dyDescent="0.25">
      <c r="A260" s="75">
        <v>11</v>
      </c>
      <c r="B260" s="176" t="s">
        <v>95</v>
      </c>
      <c r="C260" s="75">
        <v>12</v>
      </c>
      <c r="D260" s="75">
        <v>10</v>
      </c>
      <c r="E260" s="178"/>
      <c r="F260" s="75">
        <v>14</v>
      </c>
      <c r="G260" s="75">
        <v>11</v>
      </c>
      <c r="H260" s="75">
        <v>9</v>
      </c>
      <c r="I260" s="75"/>
      <c r="J260" s="75">
        <v>10</v>
      </c>
      <c r="K260" s="75">
        <v>2</v>
      </c>
      <c r="L260" s="75">
        <v>1</v>
      </c>
      <c r="M260" s="75"/>
      <c r="N260" s="75">
        <v>10</v>
      </c>
      <c r="O260" s="74"/>
    </row>
    <row r="261" spans="1:15" ht="36.6" customHeight="1" x14ac:dyDescent="0.25">
      <c r="A261" s="75">
        <v>12</v>
      </c>
      <c r="B261" s="176" t="s">
        <v>96</v>
      </c>
      <c r="C261" s="75">
        <v>12</v>
      </c>
      <c r="D261" s="75">
        <v>8</v>
      </c>
      <c r="E261" s="178"/>
      <c r="F261" s="75">
        <v>12</v>
      </c>
      <c r="G261" s="75">
        <v>11</v>
      </c>
      <c r="H261" s="75">
        <v>8</v>
      </c>
      <c r="I261" s="75"/>
      <c r="J261" s="75">
        <v>8</v>
      </c>
      <c r="K261" s="75">
        <v>2</v>
      </c>
      <c r="L261" s="75">
        <v>1</v>
      </c>
      <c r="M261" s="75"/>
      <c r="N261" s="75">
        <v>8</v>
      </c>
      <c r="O261" s="74"/>
    </row>
    <row r="262" spans="1:15" ht="36.6" customHeight="1" x14ac:dyDescent="0.25">
      <c r="A262" s="75">
        <v>13</v>
      </c>
      <c r="B262" s="181" t="s">
        <v>97</v>
      </c>
      <c r="C262" s="75">
        <v>12</v>
      </c>
      <c r="D262" s="75">
        <v>9</v>
      </c>
      <c r="E262" s="178"/>
      <c r="F262" s="75">
        <v>12</v>
      </c>
      <c r="G262" s="75">
        <v>11</v>
      </c>
      <c r="H262" s="75">
        <v>8</v>
      </c>
      <c r="I262" s="75"/>
      <c r="J262" s="75">
        <v>9</v>
      </c>
      <c r="K262" s="75">
        <f>1+1</f>
        <v>2</v>
      </c>
      <c r="L262" s="75">
        <v>0</v>
      </c>
      <c r="M262" s="75"/>
      <c r="N262" s="75">
        <v>9</v>
      </c>
      <c r="O262" s="75"/>
    </row>
    <row r="263" spans="1:15" ht="36.6" customHeight="1" x14ac:dyDescent="0.25">
      <c r="A263" s="178" t="s">
        <v>211</v>
      </c>
      <c r="B263" s="179" t="s">
        <v>220</v>
      </c>
      <c r="C263" s="178">
        <f>SUM(C264:C271)</f>
        <v>88</v>
      </c>
      <c r="D263" s="178">
        <f t="shared" ref="D263:F263" si="51">SUM(D264:D271)</f>
        <v>86</v>
      </c>
      <c r="E263" s="178">
        <f t="shared" si="51"/>
        <v>0</v>
      </c>
      <c r="F263" s="178">
        <f t="shared" si="51"/>
        <v>105</v>
      </c>
      <c r="G263" s="178">
        <f>SUM(G264:G271)</f>
        <v>88</v>
      </c>
      <c r="H263" s="178">
        <f t="shared" ref="H263:M263" si="52">SUM(H264:H271)</f>
        <v>82</v>
      </c>
      <c r="I263" s="178">
        <f t="shared" si="52"/>
        <v>0</v>
      </c>
      <c r="J263" s="178">
        <f t="shared" si="52"/>
        <v>74</v>
      </c>
      <c r="K263" s="178">
        <f t="shared" si="52"/>
        <v>7</v>
      </c>
      <c r="L263" s="178">
        <f t="shared" si="52"/>
        <v>2</v>
      </c>
      <c r="M263" s="178">
        <f t="shared" si="52"/>
        <v>0</v>
      </c>
      <c r="N263" s="178">
        <f t="shared" ref="N263" si="53">SUM(N264:N271)</f>
        <v>74</v>
      </c>
      <c r="O263" s="74"/>
    </row>
    <row r="264" spans="1:15" ht="36.6" customHeight="1" x14ac:dyDescent="0.25">
      <c r="A264" s="75">
        <v>1</v>
      </c>
      <c r="B264" s="176" t="s">
        <v>98</v>
      </c>
      <c r="C264" s="75">
        <v>11</v>
      </c>
      <c r="D264" s="75">
        <v>10</v>
      </c>
      <c r="E264" s="75"/>
      <c r="F264" s="75">
        <v>12</v>
      </c>
      <c r="G264" s="75">
        <v>11</v>
      </c>
      <c r="H264" s="75">
        <v>10</v>
      </c>
      <c r="I264" s="75">
        <v>0</v>
      </c>
      <c r="J264" s="75">
        <v>8</v>
      </c>
      <c r="K264" s="75">
        <v>1</v>
      </c>
      <c r="L264" s="75">
        <v>0</v>
      </c>
      <c r="M264" s="178"/>
      <c r="N264" s="75">
        <v>8</v>
      </c>
      <c r="O264" s="74"/>
    </row>
    <row r="265" spans="1:15" ht="36.6" customHeight="1" x14ac:dyDescent="0.25">
      <c r="A265" s="75">
        <v>2</v>
      </c>
      <c r="B265" s="176" t="s">
        <v>103</v>
      </c>
      <c r="C265" s="75">
        <v>11</v>
      </c>
      <c r="D265" s="75">
        <v>11</v>
      </c>
      <c r="E265" s="75"/>
      <c r="F265" s="75">
        <v>13</v>
      </c>
      <c r="G265" s="75">
        <v>11</v>
      </c>
      <c r="H265" s="75">
        <v>11</v>
      </c>
      <c r="I265" s="75">
        <v>0</v>
      </c>
      <c r="J265" s="75">
        <v>9</v>
      </c>
      <c r="K265" s="75">
        <v>1</v>
      </c>
      <c r="L265" s="75">
        <v>1</v>
      </c>
      <c r="M265" s="178"/>
      <c r="N265" s="75">
        <v>9</v>
      </c>
      <c r="O265" s="74"/>
    </row>
    <row r="266" spans="1:15" ht="36.6" customHeight="1" x14ac:dyDescent="0.25">
      <c r="A266" s="75">
        <v>3</v>
      </c>
      <c r="B266" s="176" t="s">
        <v>104</v>
      </c>
      <c r="C266" s="75">
        <v>11</v>
      </c>
      <c r="D266" s="75">
        <v>11</v>
      </c>
      <c r="E266" s="75"/>
      <c r="F266" s="75">
        <v>14</v>
      </c>
      <c r="G266" s="75">
        <v>11</v>
      </c>
      <c r="H266" s="75">
        <v>10</v>
      </c>
      <c r="I266" s="75">
        <v>0</v>
      </c>
      <c r="J266" s="75">
        <v>8</v>
      </c>
      <c r="K266" s="75">
        <v>1</v>
      </c>
      <c r="L266" s="75">
        <v>0</v>
      </c>
      <c r="M266" s="75"/>
      <c r="N266" s="75">
        <v>8</v>
      </c>
      <c r="O266" s="74"/>
    </row>
    <row r="267" spans="1:15" ht="36.6" customHeight="1" x14ac:dyDescent="0.25">
      <c r="A267" s="75">
        <v>4</v>
      </c>
      <c r="B267" s="176" t="s">
        <v>105</v>
      </c>
      <c r="C267" s="75">
        <v>11</v>
      </c>
      <c r="D267" s="75">
        <v>11</v>
      </c>
      <c r="E267" s="75"/>
      <c r="F267" s="75">
        <v>14</v>
      </c>
      <c r="G267" s="75">
        <v>11</v>
      </c>
      <c r="H267" s="75">
        <v>10</v>
      </c>
      <c r="I267" s="75">
        <v>0</v>
      </c>
      <c r="J267" s="75">
        <v>12</v>
      </c>
      <c r="K267" s="75">
        <v>2</v>
      </c>
      <c r="L267" s="75">
        <v>0</v>
      </c>
      <c r="M267" s="75"/>
      <c r="N267" s="75">
        <v>12</v>
      </c>
      <c r="O267" s="75"/>
    </row>
    <row r="268" spans="1:15" ht="36.6" customHeight="1" x14ac:dyDescent="0.25">
      <c r="A268" s="75">
        <v>5</v>
      </c>
      <c r="B268" s="176" t="s">
        <v>99</v>
      </c>
      <c r="C268" s="75">
        <v>11</v>
      </c>
      <c r="D268" s="75">
        <v>11</v>
      </c>
      <c r="E268" s="75"/>
      <c r="F268" s="75">
        <v>13</v>
      </c>
      <c r="G268" s="75">
        <v>11</v>
      </c>
      <c r="H268" s="75">
        <v>10</v>
      </c>
      <c r="I268" s="75">
        <v>0</v>
      </c>
      <c r="J268" s="75">
        <v>10</v>
      </c>
      <c r="K268" s="75">
        <v>1</v>
      </c>
      <c r="L268" s="75">
        <v>0</v>
      </c>
      <c r="M268" s="75"/>
      <c r="N268" s="75">
        <v>10</v>
      </c>
      <c r="O268" s="75"/>
    </row>
    <row r="269" spans="1:15" ht="36.6" customHeight="1" x14ac:dyDescent="0.25">
      <c r="A269" s="75">
        <v>6</v>
      </c>
      <c r="B269" s="176" t="s">
        <v>100</v>
      </c>
      <c r="C269" s="75">
        <v>11</v>
      </c>
      <c r="D269" s="75">
        <v>10</v>
      </c>
      <c r="E269" s="75"/>
      <c r="F269" s="75">
        <v>12</v>
      </c>
      <c r="G269" s="75">
        <v>11</v>
      </c>
      <c r="H269" s="75">
        <v>10</v>
      </c>
      <c r="I269" s="75">
        <v>0</v>
      </c>
      <c r="J269" s="75">
        <v>8</v>
      </c>
      <c r="K269" s="75">
        <v>0</v>
      </c>
      <c r="L269" s="75">
        <v>0</v>
      </c>
      <c r="M269" s="75"/>
      <c r="N269" s="75">
        <v>8</v>
      </c>
      <c r="O269" s="74"/>
    </row>
    <row r="270" spans="1:15" ht="36.6" customHeight="1" x14ac:dyDescent="0.25">
      <c r="A270" s="75">
        <v>7</v>
      </c>
      <c r="B270" s="176" t="s">
        <v>101</v>
      </c>
      <c r="C270" s="75">
        <v>11</v>
      </c>
      <c r="D270" s="75">
        <v>10</v>
      </c>
      <c r="E270" s="75"/>
      <c r="F270" s="75">
        <v>12</v>
      </c>
      <c r="G270" s="75">
        <v>11</v>
      </c>
      <c r="H270" s="75">
        <v>10</v>
      </c>
      <c r="I270" s="75">
        <v>0</v>
      </c>
      <c r="J270" s="75">
        <v>9</v>
      </c>
      <c r="K270" s="75">
        <v>0</v>
      </c>
      <c r="L270" s="75">
        <v>0</v>
      </c>
      <c r="M270" s="178"/>
      <c r="N270" s="75">
        <v>9</v>
      </c>
      <c r="O270" s="74"/>
    </row>
    <row r="271" spans="1:15" ht="36.6" customHeight="1" x14ac:dyDescent="0.25">
      <c r="A271" s="75">
        <v>8</v>
      </c>
      <c r="B271" s="176" t="s">
        <v>102</v>
      </c>
      <c r="C271" s="75">
        <v>11</v>
      </c>
      <c r="D271" s="75">
        <v>12</v>
      </c>
      <c r="E271" s="75"/>
      <c r="F271" s="75">
        <v>15</v>
      </c>
      <c r="G271" s="75">
        <v>11</v>
      </c>
      <c r="H271" s="75">
        <v>11</v>
      </c>
      <c r="I271" s="75">
        <v>0</v>
      </c>
      <c r="J271" s="75">
        <v>10</v>
      </c>
      <c r="K271" s="75">
        <v>1</v>
      </c>
      <c r="L271" s="75">
        <v>1</v>
      </c>
      <c r="M271" s="178"/>
      <c r="N271" s="75">
        <v>10</v>
      </c>
      <c r="O271" s="74"/>
    </row>
    <row r="272" spans="1:15" ht="36.6" customHeight="1" x14ac:dyDescent="0.25">
      <c r="A272" s="178" t="s">
        <v>212</v>
      </c>
      <c r="B272" s="179" t="s">
        <v>221</v>
      </c>
      <c r="C272" s="178">
        <f t="shared" ref="C272:F272" si="54">SUM(C273:C296)</f>
        <v>288</v>
      </c>
      <c r="D272" s="178">
        <f t="shared" si="54"/>
        <v>229</v>
      </c>
      <c r="E272" s="178"/>
      <c r="F272" s="178">
        <f t="shared" si="54"/>
        <v>325</v>
      </c>
      <c r="G272" s="178">
        <f>SUM(G273:G296)</f>
        <v>258</v>
      </c>
      <c r="H272" s="178">
        <f t="shared" ref="H272:L272" si="55">SUM(H273:H296)</f>
        <v>214</v>
      </c>
      <c r="I272" s="178">
        <f t="shared" si="55"/>
        <v>0</v>
      </c>
      <c r="J272" s="178">
        <f t="shared" si="55"/>
        <v>214</v>
      </c>
      <c r="K272" s="178">
        <f t="shared" si="55"/>
        <v>71</v>
      </c>
      <c r="L272" s="178">
        <f t="shared" si="55"/>
        <v>42</v>
      </c>
      <c r="M272" s="178"/>
      <c r="N272" s="178">
        <f t="shared" ref="N272" si="56">SUM(N273:N296)</f>
        <v>214</v>
      </c>
      <c r="O272" s="74"/>
    </row>
    <row r="273" spans="1:15" ht="36.6" customHeight="1" x14ac:dyDescent="0.25">
      <c r="A273" s="75">
        <v>1</v>
      </c>
      <c r="B273" s="176" t="s">
        <v>295</v>
      </c>
      <c r="C273" s="75">
        <v>12</v>
      </c>
      <c r="D273" s="75">
        <v>8</v>
      </c>
      <c r="E273" s="75"/>
      <c r="F273" s="75">
        <v>13</v>
      </c>
      <c r="G273" s="75">
        <v>11</v>
      </c>
      <c r="H273" s="75">
        <v>8</v>
      </c>
      <c r="I273" s="75">
        <v>0</v>
      </c>
      <c r="J273" s="75">
        <v>8</v>
      </c>
      <c r="K273" s="75">
        <v>4</v>
      </c>
      <c r="L273" s="75">
        <v>0</v>
      </c>
      <c r="M273" s="75"/>
      <c r="N273" s="75">
        <v>8</v>
      </c>
      <c r="O273" s="75"/>
    </row>
    <row r="274" spans="1:15" ht="36.6" customHeight="1" x14ac:dyDescent="0.25">
      <c r="A274" s="75">
        <v>2</v>
      </c>
      <c r="B274" s="176" t="s">
        <v>106</v>
      </c>
      <c r="C274" s="75">
        <v>12</v>
      </c>
      <c r="D274" s="75">
        <v>10</v>
      </c>
      <c r="E274" s="75"/>
      <c r="F274" s="75">
        <v>14</v>
      </c>
      <c r="G274" s="75">
        <v>11</v>
      </c>
      <c r="H274" s="75">
        <v>9</v>
      </c>
      <c r="I274" s="75">
        <v>0</v>
      </c>
      <c r="J274" s="75">
        <v>9</v>
      </c>
      <c r="K274" s="75">
        <v>4</v>
      </c>
      <c r="L274" s="75">
        <v>3</v>
      </c>
      <c r="M274" s="75"/>
      <c r="N274" s="75">
        <v>9</v>
      </c>
      <c r="O274" s="74"/>
    </row>
    <row r="275" spans="1:15" ht="36.6" customHeight="1" x14ac:dyDescent="0.25">
      <c r="A275" s="75">
        <v>3</v>
      </c>
      <c r="B275" s="176" t="s">
        <v>107</v>
      </c>
      <c r="C275" s="75">
        <v>12</v>
      </c>
      <c r="D275" s="75">
        <v>10</v>
      </c>
      <c r="E275" s="75"/>
      <c r="F275" s="75">
        <v>12</v>
      </c>
      <c r="G275" s="75">
        <v>11</v>
      </c>
      <c r="H275" s="75">
        <v>10</v>
      </c>
      <c r="I275" s="75">
        <v>0</v>
      </c>
      <c r="J275" s="75">
        <v>9</v>
      </c>
      <c r="K275" s="75">
        <v>6</v>
      </c>
      <c r="L275" s="75">
        <v>1</v>
      </c>
      <c r="M275" s="75"/>
      <c r="N275" s="75">
        <v>9</v>
      </c>
      <c r="O275" s="74"/>
    </row>
    <row r="276" spans="1:15" ht="36.6" customHeight="1" x14ac:dyDescent="0.25">
      <c r="A276" s="75">
        <v>4</v>
      </c>
      <c r="B276" s="176" t="s">
        <v>108</v>
      </c>
      <c r="C276" s="75">
        <v>12</v>
      </c>
      <c r="D276" s="75">
        <v>10</v>
      </c>
      <c r="E276" s="75"/>
      <c r="F276" s="75">
        <v>12</v>
      </c>
      <c r="G276" s="75">
        <v>11</v>
      </c>
      <c r="H276" s="75">
        <v>10</v>
      </c>
      <c r="I276" s="75">
        <v>0</v>
      </c>
      <c r="J276" s="75">
        <v>10</v>
      </c>
      <c r="K276" s="75">
        <v>6</v>
      </c>
      <c r="L276" s="75">
        <v>3</v>
      </c>
      <c r="M276" s="75"/>
      <c r="N276" s="75">
        <v>10</v>
      </c>
      <c r="O276" s="74"/>
    </row>
    <row r="277" spans="1:15" ht="36.6" customHeight="1" x14ac:dyDescent="0.25">
      <c r="A277" s="75">
        <v>5</v>
      </c>
      <c r="B277" s="176" t="s">
        <v>109</v>
      </c>
      <c r="C277" s="75">
        <v>12</v>
      </c>
      <c r="D277" s="75">
        <v>10</v>
      </c>
      <c r="E277" s="75"/>
      <c r="F277" s="75">
        <v>14</v>
      </c>
      <c r="G277" s="75">
        <v>11</v>
      </c>
      <c r="H277" s="75">
        <v>10</v>
      </c>
      <c r="I277" s="75">
        <v>0</v>
      </c>
      <c r="J277" s="75">
        <v>10</v>
      </c>
      <c r="K277" s="75">
        <v>5</v>
      </c>
      <c r="L277" s="75">
        <v>1</v>
      </c>
      <c r="M277" s="75"/>
      <c r="N277" s="75">
        <v>10</v>
      </c>
      <c r="O277" s="74"/>
    </row>
    <row r="278" spans="1:15" ht="36.6" customHeight="1" x14ac:dyDescent="0.25">
      <c r="A278" s="75">
        <v>6</v>
      </c>
      <c r="B278" s="176" t="s">
        <v>110</v>
      </c>
      <c r="C278" s="75">
        <v>12</v>
      </c>
      <c r="D278" s="75">
        <v>8</v>
      </c>
      <c r="E278" s="75"/>
      <c r="F278" s="75">
        <v>13</v>
      </c>
      <c r="G278" s="75">
        <v>10</v>
      </c>
      <c r="H278" s="75">
        <v>8</v>
      </c>
      <c r="I278" s="75">
        <v>0</v>
      </c>
      <c r="J278" s="75">
        <v>8</v>
      </c>
      <c r="K278" s="75">
        <v>2</v>
      </c>
      <c r="L278" s="75">
        <v>3</v>
      </c>
      <c r="M278" s="75"/>
      <c r="N278" s="75">
        <v>8</v>
      </c>
      <c r="O278" s="74"/>
    </row>
    <row r="279" spans="1:15" ht="36.6" customHeight="1" x14ac:dyDescent="0.25">
      <c r="A279" s="75">
        <v>7</v>
      </c>
      <c r="B279" s="176" t="s">
        <v>111</v>
      </c>
      <c r="C279" s="75">
        <v>12</v>
      </c>
      <c r="D279" s="75">
        <v>11</v>
      </c>
      <c r="E279" s="75"/>
      <c r="F279" s="75">
        <v>14</v>
      </c>
      <c r="G279" s="75">
        <v>11</v>
      </c>
      <c r="H279" s="75">
        <v>10</v>
      </c>
      <c r="I279" s="75">
        <v>0</v>
      </c>
      <c r="J279" s="75">
        <v>8</v>
      </c>
      <c r="K279" s="75">
        <v>2</v>
      </c>
      <c r="L279" s="75">
        <v>0</v>
      </c>
      <c r="M279" s="75"/>
      <c r="N279" s="75">
        <v>8</v>
      </c>
      <c r="O279" s="74"/>
    </row>
    <row r="280" spans="1:15" ht="36.6" customHeight="1" x14ac:dyDescent="0.25">
      <c r="A280" s="75">
        <v>8</v>
      </c>
      <c r="B280" s="176" t="s">
        <v>112</v>
      </c>
      <c r="C280" s="75">
        <v>12</v>
      </c>
      <c r="D280" s="75">
        <v>12</v>
      </c>
      <c r="E280" s="75"/>
      <c r="F280" s="75">
        <v>14</v>
      </c>
      <c r="G280" s="75">
        <v>11</v>
      </c>
      <c r="H280" s="75">
        <v>10</v>
      </c>
      <c r="I280" s="75">
        <v>0</v>
      </c>
      <c r="J280" s="75">
        <v>9</v>
      </c>
      <c r="K280" s="75">
        <v>3</v>
      </c>
      <c r="L280" s="75">
        <v>4</v>
      </c>
      <c r="M280" s="75"/>
      <c r="N280" s="75">
        <v>9</v>
      </c>
      <c r="O280" s="74"/>
    </row>
    <row r="281" spans="1:15" ht="36.6" customHeight="1" x14ac:dyDescent="0.25">
      <c r="A281" s="75">
        <v>9</v>
      </c>
      <c r="B281" s="176" t="s">
        <v>113</v>
      </c>
      <c r="C281" s="75">
        <v>12</v>
      </c>
      <c r="D281" s="75">
        <v>12</v>
      </c>
      <c r="E281" s="75"/>
      <c r="F281" s="75">
        <v>14</v>
      </c>
      <c r="G281" s="75">
        <v>10</v>
      </c>
      <c r="H281" s="75">
        <v>10</v>
      </c>
      <c r="I281" s="75">
        <v>0</v>
      </c>
      <c r="J281" s="75">
        <v>8</v>
      </c>
      <c r="K281" s="75">
        <v>2</v>
      </c>
      <c r="L281" s="75">
        <v>0</v>
      </c>
      <c r="M281" s="75"/>
      <c r="N281" s="75">
        <v>8</v>
      </c>
      <c r="O281" s="74"/>
    </row>
    <row r="282" spans="1:15" ht="36.6" customHeight="1" x14ac:dyDescent="0.25">
      <c r="A282" s="75">
        <v>10</v>
      </c>
      <c r="B282" s="176" t="s">
        <v>114</v>
      </c>
      <c r="C282" s="75">
        <v>12</v>
      </c>
      <c r="D282" s="75">
        <v>8</v>
      </c>
      <c r="E282" s="75"/>
      <c r="F282" s="75">
        <v>12</v>
      </c>
      <c r="G282" s="75">
        <v>10</v>
      </c>
      <c r="H282" s="75">
        <v>8</v>
      </c>
      <c r="I282" s="75">
        <v>0</v>
      </c>
      <c r="J282" s="75">
        <v>8</v>
      </c>
      <c r="K282" s="75">
        <v>4</v>
      </c>
      <c r="L282" s="75">
        <v>2</v>
      </c>
      <c r="M282" s="75"/>
      <c r="N282" s="75">
        <v>8</v>
      </c>
      <c r="O282" s="74"/>
    </row>
    <row r="283" spans="1:15" ht="36.6" customHeight="1" x14ac:dyDescent="0.25">
      <c r="A283" s="75">
        <v>11</v>
      </c>
      <c r="B283" s="176" t="s">
        <v>115</v>
      </c>
      <c r="C283" s="75">
        <v>12</v>
      </c>
      <c r="D283" s="75">
        <v>10</v>
      </c>
      <c r="E283" s="75"/>
      <c r="F283" s="75">
        <v>14</v>
      </c>
      <c r="G283" s="75">
        <v>11</v>
      </c>
      <c r="H283" s="75">
        <v>9</v>
      </c>
      <c r="I283" s="75">
        <v>0</v>
      </c>
      <c r="J283" s="75">
        <v>9</v>
      </c>
      <c r="K283" s="75">
        <v>0</v>
      </c>
      <c r="L283" s="75">
        <v>0</v>
      </c>
      <c r="M283" s="75"/>
      <c r="N283" s="75">
        <v>9</v>
      </c>
      <c r="O283" s="74"/>
    </row>
    <row r="284" spans="1:15" ht="36.6" customHeight="1" x14ac:dyDescent="0.25">
      <c r="A284" s="75">
        <v>12</v>
      </c>
      <c r="B284" s="176" t="s">
        <v>116</v>
      </c>
      <c r="C284" s="75">
        <v>12</v>
      </c>
      <c r="D284" s="75">
        <v>8</v>
      </c>
      <c r="E284" s="75"/>
      <c r="F284" s="75">
        <v>13</v>
      </c>
      <c r="G284" s="75">
        <v>11</v>
      </c>
      <c r="H284" s="75">
        <v>8</v>
      </c>
      <c r="I284" s="75">
        <v>0</v>
      </c>
      <c r="J284" s="75">
        <v>9</v>
      </c>
      <c r="K284" s="75">
        <v>5</v>
      </c>
      <c r="L284" s="75">
        <v>2</v>
      </c>
      <c r="M284" s="75"/>
      <c r="N284" s="75">
        <v>9</v>
      </c>
      <c r="O284" s="74"/>
    </row>
    <row r="285" spans="1:15" ht="36.6" customHeight="1" x14ac:dyDescent="0.25">
      <c r="A285" s="75">
        <v>13</v>
      </c>
      <c r="B285" s="176" t="s">
        <v>117</v>
      </c>
      <c r="C285" s="75">
        <v>12</v>
      </c>
      <c r="D285" s="75">
        <v>11</v>
      </c>
      <c r="E285" s="75"/>
      <c r="F285" s="75">
        <v>14</v>
      </c>
      <c r="G285" s="75">
        <v>10</v>
      </c>
      <c r="H285" s="75">
        <v>10</v>
      </c>
      <c r="I285" s="75">
        <v>0</v>
      </c>
      <c r="J285" s="75">
        <v>9</v>
      </c>
      <c r="K285" s="75">
        <v>2</v>
      </c>
      <c r="L285" s="75">
        <v>5</v>
      </c>
      <c r="M285" s="75"/>
      <c r="N285" s="75">
        <v>9</v>
      </c>
      <c r="O285" s="74"/>
    </row>
    <row r="286" spans="1:15" ht="36.6" customHeight="1" x14ac:dyDescent="0.25">
      <c r="A286" s="75">
        <v>14</v>
      </c>
      <c r="B286" s="176" t="s">
        <v>118</v>
      </c>
      <c r="C286" s="75">
        <v>12</v>
      </c>
      <c r="D286" s="75">
        <v>8</v>
      </c>
      <c r="E286" s="75"/>
      <c r="F286" s="75">
        <v>13</v>
      </c>
      <c r="G286" s="75">
        <v>11</v>
      </c>
      <c r="H286" s="75">
        <v>8</v>
      </c>
      <c r="I286" s="75">
        <v>0</v>
      </c>
      <c r="J286" s="75">
        <v>8</v>
      </c>
      <c r="K286" s="75">
        <v>1</v>
      </c>
      <c r="L286" s="75">
        <v>1</v>
      </c>
      <c r="M286" s="75"/>
      <c r="N286" s="75">
        <v>8</v>
      </c>
      <c r="O286" s="74"/>
    </row>
    <row r="287" spans="1:15" ht="36.6" customHeight="1" x14ac:dyDescent="0.25">
      <c r="A287" s="75">
        <v>15</v>
      </c>
      <c r="B287" s="176" t="s">
        <v>119</v>
      </c>
      <c r="C287" s="75">
        <v>12</v>
      </c>
      <c r="D287" s="75">
        <v>10</v>
      </c>
      <c r="E287" s="75"/>
      <c r="F287" s="75">
        <v>14</v>
      </c>
      <c r="G287" s="75">
        <v>11</v>
      </c>
      <c r="H287" s="75">
        <v>9</v>
      </c>
      <c r="I287" s="75">
        <v>0</v>
      </c>
      <c r="J287" s="75">
        <v>8</v>
      </c>
      <c r="K287" s="75">
        <v>3</v>
      </c>
      <c r="L287" s="75">
        <v>1</v>
      </c>
      <c r="M287" s="75"/>
      <c r="N287" s="75">
        <v>8</v>
      </c>
      <c r="O287" s="74"/>
    </row>
    <row r="288" spans="1:15" ht="36.6" customHeight="1" x14ac:dyDescent="0.25">
      <c r="A288" s="75">
        <v>16</v>
      </c>
      <c r="B288" s="176" t="s">
        <v>120</v>
      </c>
      <c r="C288" s="75">
        <v>12</v>
      </c>
      <c r="D288" s="75">
        <v>8</v>
      </c>
      <c r="E288" s="75"/>
      <c r="F288" s="75">
        <v>13</v>
      </c>
      <c r="G288" s="75">
        <v>11</v>
      </c>
      <c r="H288" s="75">
        <v>8</v>
      </c>
      <c r="I288" s="75">
        <v>0</v>
      </c>
      <c r="J288" s="75">
        <v>8</v>
      </c>
      <c r="K288" s="75">
        <v>2</v>
      </c>
      <c r="L288" s="75">
        <v>1</v>
      </c>
      <c r="M288" s="75"/>
      <c r="N288" s="75">
        <v>8</v>
      </c>
      <c r="O288" s="74"/>
    </row>
    <row r="289" spans="1:15" ht="36.6" customHeight="1" x14ac:dyDescent="0.25">
      <c r="A289" s="75">
        <v>17</v>
      </c>
      <c r="B289" s="176" t="s">
        <v>121</v>
      </c>
      <c r="C289" s="75">
        <v>12</v>
      </c>
      <c r="D289" s="75">
        <v>9</v>
      </c>
      <c r="E289" s="75"/>
      <c r="F289" s="75">
        <v>14</v>
      </c>
      <c r="G289" s="75">
        <v>11</v>
      </c>
      <c r="H289" s="75">
        <v>7</v>
      </c>
      <c r="I289" s="75">
        <v>0</v>
      </c>
      <c r="J289" s="75">
        <v>8</v>
      </c>
      <c r="K289" s="75">
        <v>3</v>
      </c>
      <c r="L289" s="75">
        <v>3</v>
      </c>
      <c r="M289" s="75"/>
      <c r="N289" s="75">
        <v>8</v>
      </c>
      <c r="O289" s="74"/>
    </row>
    <row r="290" spans="1:15" ht="36.6" customHeight="1" x14ac:dyDescent="0.25">
      <c r="A290" s="75">
        <v>18</v>
      </c>
      <c r="B290" s="176" t="s">
        <v>122</v>
      </c>
      <c r="C290" s="75">
        <v>12</v>
      </c>
      <c r="D290" s="75">
        <v>10</v>
      </c>
      <c r="E290" s="75"/>
      <c r="F290" s="75">
        <v>14</v>
      </c>
      <c r="G290" s="75">
        <v>11</v>
      </c>
      <c r="H290" s="75">
        <v>10</v>
      </c>
      <c r="I290" s="75">
        <v>0</v>
      </c>
      <c r="J290" s="75">
        <v>10</v>
      </c>
      <c r="K290" s="75">
        <v>1</v>
      </c>
      <c r="L290" s="75">
        <v>0</v>
      </c>
      <c r="M290" s="75"/>
      <c r="N290" s="75">
        <v>10</v>
      </c>
      <c r="O290" s="74"/>
    </row>
    <row r="291" spans="1:15" ht="36.6" customHeight="1" x14ac:dyDescent="0.25">
      <c r="A291" s="75">
        <v>19</v>
      </c>
      <c r="B291" s="176" t="s">
        <v>123</v>
      </c>
      <c r="C291" s="75">
        <v>12</v>
      </c>
      <c r="D291" s="75">
        <v>10</v>
      </c>
      <c r="E291" s="75"/>
      <c r="F291" s="75">
        <v>15</v>
      </c>
      <c r="G291" s="75">
        <v>11</v>
      </c>
      <c r="H291" s="75">
        <v>9</v>
      </c>
      <c r="I291" s="75">
        <v>0</v>
      </c>
      <c r="J291" s="75">
        <v>10</v>
      </c>
      <c r="K291" s="75">
        <v>2</v>
      </c>
      <c r="L291" s="75">
        <v>0</v>
      </c>
      <c r="M291" s="75"/>
      <c r="N291" s="75">
        <v>10</v>
      </c>
      <c r="O291" s="74"/>
    </row>
    <row r="292" spans="1:15" ht="36.6" customHeight="1" x14ac:dyDescent="0.25">
      <c r="A292" s="75">
        <v>20</v>
      </c>
      <c r="B292" s="176" t="s">
        <v>124</v>
      </c>
      <c r="C292" s="75">
        <v>12</v>
      </c>
      <c r="D292" s="75">
        <v>8</v>
      </c>
      <c r="E292" s="75"/>
      <c r="F292" s="75">
        <v>15</v>
      </c>
      <c r="G292" s="75">
        <v>11</v>
      </c>
      <c r="H292" s="75">
        <v>8</v>
      </c>
      <c r="I292" s="75">
        <v>0</v>
      </c>
      <c r="J292" s="75">
        <v>11</v>
      </c>
      <c r="K292" s="75">
        <v>1</v>
      </c>
      <c r="L292" s="75">
        <v>1</v>
      </c>
      <c r="M292" s="75"/>
      <c r="N292" s="75">
        <v>11</v>
      </c>
      <c r="O292" s="74"/>
    </row>
    <row r="293" spans="1:15" ht="36.6" customHeight="1" x14ac:dyDescent="0.25">
      <c r="A293" s="75">
        <v>21</v>
      </c>
      <c r="B293" s="176" t="s">
        <v>125</v>
      </c>
      <c r="C293" s="75">
        <v>12</v>
      </c>
      <c r="D293" s="75">
        <v>10</v>
      </c>
      <c r="E293" s="75"/>
      <c r="F293" s="75">
        <v>14</v>
      </c>
      <c r="G293" s="75">
        <v>11</v>
      </c>
      <c r="H293" s="75">
        <v>10</v>
      </c>
      <c r="I293" s="75">
        <v>0</v>
      </c>
      <c r="J293" s="75">
        <v>10</v>
      </c>
      <c r="K293" s="75">
        <v>3</v>
      </c>
      <c r="L293" s="75">
        <v>2</v>
      </c>
      <c r="M293" s="75"/>
      <c r="N293" s="75">
        <v>10</v>
      </c>
      <c r="O293" s="74"/>
    </row>
    <row r="294" spans="1:15" ht="36.6" customHeight="1" x14ac:dyDescent="0.25">
      <c r="A294" s="75">
        <v>22</v>
      </c>
      <c r="B294" s="176" t="s">
        <v>126</v>
      </c>
      <c r="C294" s="75">
        <v>12</v>
      </c>
      <c r="D294" s="75">
        <v>8</v>
      </c>
      <c r="E294" s="75"/>
      <c r="F294" s="75">
        <v>13</v>
      </c>
      <c r="G294" s="75">
        <v>10</v>
      </c>
      <c r="H294" s="75">
        <v>8</v>
      </c>
      <c r="I294" s="75">
        <v>0</v>
      </c>
      <c r="J294" s="75">
        <v>10</v>
      </c>
      <c r="K294" s="75">
        <v>3</v>
      </c>
      <c r="L294" s="75">
        <v>4</v>
      </c>
      <c r="M294" s="75"/>
      <c r="N294" s="75">
        <v>10</v>
      </c>
      <c r="O294" s="74"/>
    </row>
    <row r="295" spans="1:15" ht="36.6" customHeight="1" x14ac:dyDescent="0.25">
      <c r="A295" s="75">
        <v>23</v>
      </c>
      <c r="B295" s="176" t="s">
        <v>127</v>
      </c>
      <c r="C295" s="75">
        <v>12</v>
      </c>
      <c r="D295" s="75">
        <v>9</v>
      </c>
      <c r="E295" s="75"/>
      <c r="F295" s="75">
        <v>13</v>
      </c>
      <c r="G295" s="75">
        <v>11</v>
      </c>
      <c r="H295" s="75">
        <v>8</v>
      </c>
      <c r="I295" s="75">
        <v>0</v>
      </c>
      <c r="J295" s="75">
        <v>8</v>
      </c>
      <c r="K295" s="75">
        <v>3</v>
      </c>
      <c r="L295" s="75">
        <v>5</v>
      </c>
      <c r="M295" s="75"/>
      <c r="N295" s="75">
        <v>8</v>
      </c>
      <c r="O295" s="74"/>
    </row>
    <row r="296" spans="1:15" ht="36.6" customHeight="1" x14ac:dyDescent="0.25">
      <c r="A296" s="75">
        <v>24</v>
      </c>
      <c r="B296" s="176" t="s">
        <v>128</v>
      </c>
      <c r="C296" s="75">
        <v>12</v>
      </c>
      <c r="D296" s="75">
        <v>11</v>
      </c>
      <c r="E296" s="75"/>
      <c r="F296" s="75">
        <v>14</v>
      </c>
      <c r="G296" s="75">
        <v>10</v>
      </c>
      <c r="H296" s="75">
        <v>9</v>
      </c>
      <c r="I296" s="75">
        <v>0</v>
      </c>
      <c r="J296" s="75">
        <v>9</v>
      </c>
      <c r="K296" s="75">
        <v>4</v>
      </c>
      <c r="L296" s="75">
        <v>0</v>
      </c>
      <c r="M296" s="75"/>
      <c r="N296" s="75">
        <v>9</v>
      </c>
      <c r="O296" s="74"/>
    </row>
    <row r="297" spans="1:15" ht="36.6" customHeight="1" x14ac:dyDescent="0.25">
      <c r="A297" s="178" t="s">
        <v>213</v>
      </c>
      <c r="B297" s="179" t="s">
        <v>222</v>
      </c>
      <c r="C297" s="178">
        <f>SUM(C298:C320)</f>
        <v>276</v>
      </c>
      <c r="D297" s="178">
        <f>SUM(D298:D320)</f>
        <v>211</v>
      </c>
      <c r="E297" s="178">
        <f t="shared" ref="E297:F297" si="57">SUM(E298:E320)</f>
        <v>0</v>
      </c>
      <c r="F297" s="178">
        <f t="shared" si="57"/>
        <v>303</v>
      </c>
      <c r="G297" s="178">
        <f>SUM(G298:G320)</f>
        <v>229</v>
      </c>
      <c r="H297" s="178">
        <f t="shared" ref="H297:L297" si="58">SUM(H298:H320)</f>
        <v>207</v>
      </c>
      <c r="I297" s="178">
        <f t="shared" si="58"/>
        <v>0</v>
      </c>
      <c r="J297" s="178">
        <f t="shared" si="58"/>
        <v>192</v>
      </c>
      <c r="K297" s="178">
        <f t="shared" si="58"/>
        <v>44</v>
      </c>
      <c r="L297" s="178">
        <f t="shared" si="58"/>
        <v>26</v>
      </c>
      <c r="M297" s="75"/>
      <c r="N297" s="178">
        <f t="shared" ref="N297" si="59">SUM(N298:N320)</f>
        <v>192</v>
      </c>
      <c r="O297" s="74"/>
    </row>
    <row r="298" spans="1:15" ht="36.6" customHeight="1" x14ac:dyDescent="0.25">
      <c r="A298" s="75">
        <v>1</v>
      </c>
      <c r="B298" s="176" t="s">
        <v>129</v>
      </c>
      <c r="C298" s="75">
        <v>12</v>
      </c>
      <c r="D298" s="75">
        <v>8</v>
      </c>
      <c r="E298" s="75">
        <v>0</v>
      </c>
      <c r="F298" s="75">
        <v>12</v>
      </c>
      <c r="G298" s="75">
        <v>11</v>
      </c>
      <c r="H298" s="75">
        <v>8</v>
      </c>
      <c r="I298" s="75">
        <v>0</v>
      </c>
      <c r="J298" s="75">
        <v>7</v>
      </c>
      <c r="K298" s="75">
        <v>1</v>
      </c>
      <c r="L298" s="75">
        <v>1</v>
      </c>
      <c r="M298" s="75"/>
      <c r="N298" s="75">
        <v>7</v>
      </c>
      <c r="O298" s="74"/>
    </row>
    <row r="299" spans="1:15" ht="36.6" customHeight="1" x14ac:dyDescent="0.25">
      <c r="A299" s="75">
        <v>2</v>
      </c>
      <c r="B299" s="176" t="s">
        <v>130</v>
      </c>
      <c r="C299" s="75">
        <v>12</v>
      </c>
      <c r="D299" s="75">
        <v>8</v>
      </c>
      <c r="E299" s="75">
        <v>0</v>
      </c>
      <c r="F299" s="75">
        <v>12</v>
      </c>
      <c r="G299" s="75">
        <v>11</v>
      </c>
      <c r="H299" s="75">
        <v>8</v>
      </c>
      <c r="I299" s="75">
        <v>0</v>
      </c>
      <c r="J299" s="75">
        <v>12</v>
      </c>
      <c r="K299" s="75">
        <v>2</v>
      </c>
      <c r="L299" s="75">
        <v>1</v>
      </c>
      <c r="M299" s="75"/>
      <c r="N299" s="75">
        <v>12</v>
      </c>
      <c r="O299" s="74"/>
    </row>
    <row r="300" spans="1:15" ht="36.6" customHeight="1" x14ac:dyDescent="0.25">
      <c r="A300" s="75">
        <v>3</v>
      </c>
      <c r="B300" s="176" t="s">
        <v>131</v>
      </c>
      <c r="C300" s="75">
        <v>12</v>
      </c>
      <c r="D300" s="75">
        <v>8</v>
      </c>
      <c r="E300" s="75">
        <v>0</v>
      </c>
      <c r="F300" s="75">
        <v>12</v>
      </c>
      <c r="G300" s="75">
        <v>10</v>
      </c>
      <c r="H300" s="75">
        <v>8</v>
      </c>
      <c r="I300" s="75">
        <v>0</v>
      </c>
      <c r="J300" s="75">
        <v>9</v>
      </c>
      <c r="K300" s="75">
        <v>3</v>
      </c>
      <c r="L300" s="75">
        <v>1</v>
      </c>
      <c r="M300" s="75"/>
      <c r="N300" s="75">
        <v>9</v>
      </c>
      <c r="O300" s="74"/>
    </row>
    <row r="301" spans="1:15" ht="36.6" customHeight="1" x14ac:dyDescent="0.25">
      <c r="A301" s="75">
        <v>4</v>
      </c>
      <c r="B301" s="176" t="s">
        <v>132</v>
      </c>
      <c r="C301" s="75">
        <v>12</v>
      </c>
      <c r="D301" s="75">
        <v>8</v>
      </c>
      <c r="E301" s="75">
        <v>0</v>
      </c>
      <c r="F301" s="75">
        <v>12</v>
      </c>
      <c r="G301" s="75">
        <v>11</v>
      </c>
      <c r="H301" s="75">
        <v>8</v>
      </c>
      <c r="I301" s="75">
        <v>0</v>
      </c>
      <c r="J301" s="75">
        <v>8</v>
      </c>
      <c r="K301" s="75">
        <v>1</v>
      </c>
      <c r="L301" s="75">
        <v>1</v>
      </c>
      <c r="M301" s="75"/>
      <c r="N301" s="75">
        <v>8</v>
      </c>
      <c r="O301" s="74"/>
    </row>
    <row r="302" spans="1:15" ht="36.6" customHeight="1" x14ac:dyDescent="0.25">
      <c r="A302" s="75">
        <v>5</v>
      </c>
      <c r="B302" s="176" t="s">
        <v>133</v>
      </c>
      <c r="C302" s="75">
        <v>12</v>
      </c>
      <c r="D302" s="75">
        <v>8</v>
      </c>
      <c r="E302" s="75">
        <v>0</v>
      </c>
      <c r="F302" s="75">
        <v>12</v>
      </c>
      <c r="G302" s="75">
        <v>9</v>
      </c>
      <c r="H302" s="75">
        <v>8</v>
      </c>
      <c r="I302" s="75">
        <v>0</v>
      </c>
      <c r="J302" s="75">
        <v>8</v>
      </c>
      <c r="K302" s="75">
        <v>4</v>
      </c>
      <c r="L302" s="75">
        <v>3</v>
      </c>
      <c r="M302" s="75"/>
      <c r="N302" s="75">
        <v>8</v>
      </c>
      <c r="O302" s="74"/>
    </row>
    <row r="303" spans="1:15" ht="36.6" customHeight="1" x14ac:dyDescent="0.25">
      <c r="A303" s="75">
        <v>6</v>
      </c>
      <c r="B303" s="176" t="s">
        <v>134</v>
      </c>
      <c r="C303" s="75">
        <v>12</v>
      </c>
      <c r="D303" s="75">
        <v>8</v>
      </c>
      <c r="E303" s="75">
        <v>0</v>
      </c>
      <c r="F303" s="75">
        <v>12</v>
      </c>
      <c r="G303" s="75">
        <v>10</v>
      </c>
      <c r="H303" s="75">
        <v>8</v>
      </c>
      <c r="I303" s="75">
        <v>0</v>
      </c>
      <c r="J303" s="75">
        <v>8</v>
      </c>
      <c r="K303" s="75">
        <v>1</v>
      </c>
      <c r="L303" s="75">
        <v>0</v>
      </c>
      <c r="M303" s="75"/>
      <c r="N303" s="75">
        <v>8</v>
      </c>
      <c r="O303" s="74"/>
    </row>
    <row r="304" spans="1:15" ht="36.6" customHeight="1" x14ac:dyDescent="0.25">
      <c r="A304" s="75">
        <v>7</v>
      </c>
      <c r="B304" s="176" t="s">
        <v>135</v>
      </c>
      <c r="C304" s="75">
        <v>12</v>
      </c>
      <c r="D304" s="75">
        <v>8</v>
      </c>
      <c r="E304" s="75">
        <v>0</v>
      </c>
      <c r="F304" s="75">
        <v>12</v>
      </c>
      <c r="G304" s="75">
        <v>9</v>
      </c>
      <c r="H304" s="75">
        <v>6</v>
      </c>
      <c r="I304" s="75">
        <v>0</v>
      </c>
      <c r="J304" s="75">
        <v>8</v>
      </c>
      <c r="K304" s="75">
        <v>3</v>
      </c>
      <c r="L304" s="75">
        <v>0</v>
      </c>
      <c r="M304" s="75"/>
      <c r="N304" s="75">
        <v>8</v>
      </c>
      <c r="O304" s="74"/>
    </row>
    <row r="305" spans="1:15" ht="36.6" customHeight="1" x14ac:dyDescent="0.25">
      <c r="A305" s="75">
        <v>8</v>
      </c>
      <c r="B305" s="176" t="s">
        <v>136</v>
      </c>
      <c r="C305" s="75">
        <v>12</v>
      </c>
      <c r="D305" s="75">
        <v>9</v>
      </c>
      <c r="E305" s="75">
        <v>0</v>
      </c>
      <c r="F305" s="75">
        <v>12</v>
      </c>
      <c r="G305" s="75">
        <v>8</v>
      </c>
      <c r="H305" s="75">
        <v>9</v>
      </c>
      <c r="I305" s="75">
        <v>0</v>
      </c>
      <c r="J305" s="75">
        <v>8</v>
      </c>
      <c r="K305" s="75">
        <v>2</v>
      </c>
      <c r="L305" s="75">
        <v>1</v>
      </c>
      <c r="M305" s="75"/>
      <c r="N305" s="75">
        <v>8</v>
      </c>
      <c r="O305" s="74"/>
    </row>
    <row r="306" spans="1:15" ht="36.6" customHeight="1" x14ac:dyDescent="0.25">
      <c r="A306" s="75">
        <v>9</v>
      </c>
      <c r="B306" s="176" t="s">
        <v>137</v>
      </c>
      <c r="C306" s="75">
        <v>12</v>
      </c>
      <c r="D306" s="75">
        <v>8</v>
      </c>
      <c r="E306" s="75">
        <v>0</v>
      </c>
      <c r="F306" s="75">
        <v>12</v>
      </c>
      <c r="G306" s="75">
        <v>11</v>
      </c>
      <c r="H306" s="75">
        <v>8</v>
      </c>
      <c r="I306" s="75">
        <v>0</v>
      </c>
      <c r="J306" s="75">
        <v>8</v>
      </c>
      <c r="K306" s="75">
        <v>2</v>
      </c>
      <c r="L306" s="75">
        <v>3</v>
      </c>
      <c r="M306" s="75"/>
      <c r="N306" s="75">
        <v>8</v>
      </c>
      <c r="O306" s="74"/>
    </row>
    <row r="307" spans="1:15" ht="36.6" customHeight="1" x14ac:dyDescent="0.25">
      <c r="A307" s="75">
        <v>10</v>
      </c>
      <c r="B307" s="176" t="s">
        <v>138</v>
      </c>
      <c r="C307" s="75">
        <v>12</v>
      </c>
      <c r="D307" s="75">
        <v>10</v>
      </c>
      <c r="E307" s="75">
        <v>0</v>
      </c>
      <c r="F307" s="75">
        <v>14</v>
      </c>
      <c r="G307" s="75">
        <v>10</v>
      </c>
      <c r="H307" s="75">
        <v>10</v>
      </c>
      <c r="I307" s="75">
        <v>0</v>
      </c>
      <c r="J307" s="75">
        <v>8</v>
      </c>
      <c r="K307" s="75">
        <v>2</v>
      </c>
      <c r="L307" s="75">
        <v>0</v>
      </c>
      <c r="M307" s="75"/>
      <c r="N307" s="75">
        <v>8</v>
      </c>
      <c r="O307" s="74"/>
    </row>
    <row r="308" spans="1:15" ht="36.6" customHeight="1" x14ac:dyDescent="0.25">
      <c r="A308" s="75">
        <v>11</v>
      </c>
      <c r="B308" s="176" t="s">
        <v>139</v>
      </c>
      <c r="C308" s="75">
        <v>12</v>
      </c>
      <c r="D308" s="75">
        <v>9</v>
      </c>
      <c r="E308" s="75">
        <v>0</v>
      </c>
      <c r="F308" s="75">
        <v>12</v>
      </c>
      <c r="G308" s="75">
        <v>10</v>
      </c>
      <c r="H308" s="75">
        <v>9</v>
      </c>
      <c r="I308" s="75">
        <v>0</v>
      </c>
      <c r="J308" s="75">
        <v>9</v>
      </c>
      <c r="K308" s="75">
        <v>2</v>
      </c>
      <c r="L308" s="75">
        <v>2</v>
      </c>
      <c r="M308" s="75"/>
      <c r="N308" s="75">
        <v>9</v>
      </c>
      <c r="O308" s="74"/>
    </row>
    <row r="309" spans="1:15" ht="36.6" customHeight="1" x14ac:dyDescent="0.25">
      <c r="A309" s="75">
        <v>12</v>
      </c>
      <c r="B309" s="176" t="s">
        <v>140</v>
      </c>
      <c r="C309" s="75">
        <v>12</v>
      </c>
      <c r="D309" s="75">
        <v>10</v>
      </c>
      <c r="E309" s="75">
        <v>0</v>
      </c>
      <c r="F309" s="75">
        <v>15</v>
      </c>
      <c r="G309" s="75">
        <v>11</v>
      </c>
      <c r="H309" s="75">
        <v>10</v>
      </c>
      <c r="I309" s="75">
        <v>0</v>
      </c>
      <c r="J309" s="75">
        <v>9</v>
      </c>
      <c r="K309" s="75">
        <v>2</v>
      </c>
      <c r="L309" s="75">
        <v>2</v>
      </c>
      <c r="M309" s="75"/>
      <c r="N309" s="75">
        <v>9</v>
      </c>
      <c r="O309" s="74"/>
    </row>
    <row r="310" spans="1:15" ht="36.6" customHeight="1" x14ac:dyDescent="0.25">
      <c r="A310" s="75">
        <v>13</v>
      </c>
      <c r="B310" s="176" t="s">
        <v>141</v>
      </c>
      <c r="C310" s="75">
        <v>12</v>
      </c>
      <c r="D310" s="75">
        <v>11</v>
      </c>
      <c r="E310" s="75">
        <v>0</v>
      </c>
      <c r="F310" s="75">
        <v>15</v>
      </c>
      <c r="G310" s="75">
        <v>11</v>
      </c>
      <c r="H310" s="75">
        <v>11</v>
      </c>
      <c r="I310" s="75">
        <v>0</v>
      </c>
      <c r="J310" s="75">
        <v>8</v>
      </c>
      <c r="K310" s="75">
        <v>0</v>
      </c>
      <c r="L310" s="75">
        <v>0</v>
      </c>
      <c r="M310" s="75"/>
      <c r="N310" s="75">
        <v>8</v>
      </c>
      <c r="O310" s="74"/>
    </row>
    <row r="311" spans="1:15" ht="36.6" customHeight="1" x14ac:dyDescent="0.25">
      <c r="A311" s="75">
        <v>14</v>
      </c>
      <c r="B311" s="176" t="s">
        <v>142</v>
      </c>
      <c r="C311" s="75">
        <v>12</v>
      </c>
      <c r="D311" s="75">
        <v>10</v>
      </c>
      <c r="E311" s="75">
        <v>0</v>
      </c>
      <c r="F311" s="75">
        <v>15</v>
      </c>
      <c r="G311" s="75">
        <v>9</v>
      </c>
      <c r="H311" s="75">
        <v>10</v>
      </c>
      <c r="I311" s="75">
        <v>0</v>
      </c>
      <c r="J311" s="75">
        <v>7</v>
      </c>
      <c r="K311" s="75">
        <v>2</v>
      </c>
      <c r="L311" s="75">
        <v>1</v>
      </c>
      <c r="M311" s="75"/>
      <c r="N311" s="75">
        <v>7</v>
      </c>
      <c r="O311" s="74"/>
    </row>
    <row r="312" spans="1:15" ht="36.6" customHeight="1" x14ac:dyDescent="0.25">
      <c r="A312" s="75">
        <v>15</v>
      </c>
      <c r="B312" s="176" t="s">
        <v>143</v>
      </c>
      <c r="C312" s="75">
        <v>12</v>
      </c>
      <c r="D312" s="75">
        <v>13</v>
      </c>
      <c r="E312" s="75">
        <v>0</v>
      </c>
      <c r="F312" s="75">
        <v>16</v>
      </c>
      <c r="G312" s="75">
        <v>10</v>
      </c>
      <c r="H312" s="75">
        <v>13</v>
      </c>
      <c r="I312" s="75">
        <v>0</v>
      </c>
      <c r="J312" s="75">
        <v>9</v>
      </c>
      <c r="K312" s="75">
        <v>2</v>
      </c>
      <c r="L312" s="75">
        <v>2</v>
      </c>
      <c r="M312" s="75"/>
      <c r="N312" s="75">
        <v>9</v>
      </c>
      <c r="O312" s="74"/>
    </row>
    <row r="313" spans="1:15" ht="36.6" customHeight="1" x14ac:dyDescent="0.25">
      <c r="A313" s="75">
        <v>16</v>
      </c>
      <c r="B313" s="176" t="s">
        <v>144</v>
      </c>
      <c r="C313" s="75">
        <v>12</v>
      </c>
      <c r="D313" s="75">
        <v>11</v>
      </c>
      <c r="E313" s="75">
        <v>0</v>
      </c>
      <c r="F313" s="75">
        <v>15</v>
      </c>
      <c r="G313" s="75">
        <v>10</v>
      </c>
      <c r="H313" s="75">
        <v>11</v>
      </c>
      <c r="I313" s="75">
        <v>0</v>
      </c>
      <c r="J313" s="75">
        <v>7</v>
      </c>
      <c r="K313" s="75">
        <v>4</v>
      </c>
      <c r="L313" s="75">
        <v>0</v>
      </c>
      <c r="M313" s="75"/>
      <c r="N313" s="75">
        <v>7</v>
      </c>
      <c r="O313" s="74"/>
    </row>
    <row r="314" spans="1:15" ht="36.6" customHeight="1" x14ac:dyDescent="0.25">
      <c r="A314" s="75">
        <v>17</v>
      </c>
      <c r="B314" s="176" t="s">
        <v>145</v>
      </c>
      <c r="C314" s="75">
        <v>12</v>
      </c>
      <c r="D314" s="75">
        <v>8</v>
      </c>
      <c r="E314" s="75">
        <v>0</v>
      </c>
      <c r="F314" s="75">
        <v>12</v>
      </c>
      <c r="G314" s="75">
        <v>8</v>
      </c>
      <c r="H314" s="75">
        <v>7</v>
      </c>
      <c r="I314" s="75">
        <v>0</v>
      </c>
      <c r="J314" s="75">
        <v>8</v>
      </c>
      <c r="K314" s="75">
        <v>1</v>
      </c>
      <c r="L314" s="75">
        <v>1</v>
      </c>
      <c r="M314" s="75"/>
      <c r="N314" s="75">
        <v>8</v>
      </c>
      <c r="O314" s="74"/>
    </row>
    <row r="315" spans="1:15" ht="36.6" customHeight="1" x14ac:dyDescent="0.25">
      <c r="A315" s="75">
        <v>18</v>
      </c>
      <c r="B315" s="176" t="s">
        <v>146</v>
      </c>
      <c r="C315" s="75">
        <v>12</v>
      </c>
      <c r="D315" s="75">
        <v>8</v>
      </c>
      <c r="E315" s="75">
        <v>0</v>
      </c>
      <c r="F315" s="75">
        <v>12</v>
      </c>
      <c r="G315" s="75">
        <v>10</v>
      </c>
      <c r="H315" s="75">
        <v>8</v>
      </c>
      <c r="I315" s="75">
        <v>0</v>
      </c>
      <c r="J315" s="75">
        <v>8</v>
      </c>
      <c r="K315" s="75">
        <v>1</v>
      </c>
      <c r="L315" s="75">
        <v>2</v>
      </c>
      <c r="M315" s="75"/>
      <c r="N315" s="75">
        <v>8</v>
      </c>
      <c r="O315" s="74"/>
    </row>
    <row r="316" spans="1:15" ht="36.6" customHeight="1" x14ac:dyDescent="0.25">
      <c r="A316" s="75">
        <v>19</v>
      </c>
      <c r="B316" s="176" t="s">
        <v>147</v>
      </c>
      <c r="C316" s="75">
        <v>12</v>
      </c>
      <c r="D316" s="75">
        <v>10</v>
      </c>
      <c r="E316" s="75">
        <v>0</v>
      </c>
      <c r="F316" s="75">
        <v>15</v>
      </c>
      <c r="G316" s="75">
        <v>10</v>
      </c>
      <c r="H316" s="75">
        <v>9</v>
      </c>
      <c r="I316" s="75">
        <v>0</v>
      </c>
      <c r="J316" s="75">
        <v>9</v>
      </c>
      <c r="K316" s="75">
        <v>1</v>
      </c>
      <c r="L316" s="75">
        <v>3</v>
      </c>
      <c r="M316" s="178"/>
      <c r="N316" s="75">
        <v>9</v>
      </c>
      <c r="O316" s="74"/>
    </row>
    <row r="317" spans="1:15" ht="36.6" customHeight="1" x14ac:dyDescent="0.25">
      <c r="A317" s="75">
        <v>20</v>
      </c>
      <c r="B317" s="176" t="s">
        <v>148</v>
      </c>
      <c r="C317" s="75">
        <v>12</v>
      </c>
      <c r="D317" s="75">
        <v>8</v>
      </c>
      <c r="E317" s="75">
        <v>0</v>
      </c>
      <c r="F317" s="75">
        <v>12</v>
      </c>
      <c r="G317" s="75">
        <v>10</v>
      </c>
      <c r="H317" s="75">
        <v>8</v>
      </c>
      <c r="I317" s="75">
        <v>0</v>
      </c>
      <c r="J317" s="75">
        <v>8</v>
      </c>
      <c r="K317" s="75">
        <v>1</v>
      </c>
      <c r="L317" s="75">
        <v>1</v>
      </c>
      <c r="M317" s="178"/>
      <c r="N317" s="75">
        <v>8</v>
      </c>
      <c r="O317" s="74"/>
    </row>
    <row r="318" spans="1:15" ht="36.6" customHeight="1" x14ac:dyDescent="0.25">
      <c r="A318" s="75">
        <v>21</v>
      </c>
      <c r="B318" s="176" t="s">
        <v>149</v>
      </c>
      <c r="C318" s="75">
        <v>12</v>
      </c>
      <c r="D318" s="75">
        <v>8</v>
      </c>
      <c r="E318" s="75">
        <v>0</v>
      </c>
      <c r="F318" s="75">
        <v>12</v>
      </c>
      <c r="G318" s="75">
        <v>10</v>
      </c>
      <c r="H318" s="75">
        <v>8</v>
      </c>
      <c r="I318" s="75">
        <v>0</v>
      </c>
      <c r="J318" s="75">
        <v>8</v>
      </c>
      <c r="K318" s="75">
        <v>5</v>
      </c>
      <c r="L318" s="75">
        <v>0</v>
      </c>
      <c r="M318" s="178"/>
      <c r="N318" s="75">
        <v>8</v>
      </c>
      <c r="O318" s="74"/>
    </row>
    <row r="319" spans="1:15" ht="36.6" customHeight="1" x14ac:dyDescent="0.25">
      <c r="A319" s="75">
        <v>22</v>
      </c>
      <c r="B319" s="176" t="s">
        <v>150</v>
      </c>
      <c r="C319" s="75">
        <v>12</v>
      </c>
      <c r="D319" s="75">
        <v>11</v>
      </c>
      <c r="E319" s="75">
        <v>0</v>
      </c>
      <c r="F319" s="75">
        <v>15</v>
      </c>
      <c r="G319" s="75">
        <v>11</v>
      </c>
      <c r="H319" s="75">
        <v>11</v>
      </c>
      <c r="I319" s="75">
        <v>0</v>
      </c>
      <c r="J319" s="75">
        <v>9</v>
      </c>
      <c r="K319" s="75">
        <v>1</v>
      </c>
      <c r="L319" s="75">
        <v>1</v>
      </c>
      <c r="M319" s="178"/>
      <c r="N319" s="75">
        <v>9</v>
      </c>
      <c r="O319" s="74"/>
    </row>
    <row r="320" spans="1:15" ht="36.6" customHeight="1" x14ac:dyDescent="0.25">
      <c r="A320" s="75">
        <v>23</v>
      </c>
      <c r="B320" s="176" t="s">
        <v>151</v>
      </c>
      <c r="C320" s="75">
        <v>12</v>
      </c>
      <c r="D320" s="75">
        <v>11</v>
      </c>
      <c r="E320" s="75">
        <v>0</v>
      </c>
      <c r="F320" s="75">
        <v>15</v>
      </c>
      <c r="G320" s="75">
        <v>9</v>
      </c>
      <c r="H320" s="75">
        <v>11</v>
      </c>
      <c r="I320" s="75">
        <v>0</v>
      </c>
      <c r="J320" s="75">
        <v>9</v>
      </c>
      <c r="K320" s="75">
        <v>1</v>
      </c>
      <c r="L320" s="75">
        <v>0</v>
      </c>
      <c r="M320" s="178"/>
      <c r="N320" s="75">
        <v>9</v>
      </c>
      <c r="O320" s="74"/>
    </row>
    <row r="321" spans="1:15" ht="36.6" customHeight="1" x14ac:dyDescent="0.25">
      <c r="A321" s="178" t="s">
        <v>214</v>
      </c>
      <c r="B321" s="179" t="s">
        <v>223</v>
      </c>
      <c r="C321" s="178">
        <f>SUM(C322:C336)</f>
        <v>165</v>
      </c>
      <c r="D321" s="178">
        <f t="shared" ref="D321:F321" si="60">SUM(D322:D336)</f>
        <v>152</v>
      </c>
      <c r="E321" s="178">
        <f t="shared" si="60"/>
        <v>0</v>
      </c>
      <c r="F321" s="178">
        <f t="shared" si="60"/>
        <v>197</v>
      </c>
      <c r="G321" s="178">
        <f>SUM(G322:G336)</f>
        <v>162</v>
      </c>
      <c r="H321" s="178">
        <f t="shared" ref="H321:L321" si="61">SUM(H322:H336)</f>
        <v>143</v>
      </c>
      <c r="I321" s="178">
        <f t="shared" si="61"/>
        <v>0</v>
      </c>
      <c r="J321" s="178">
        <f t="shared" si="61"/>
        <v>142</v>
      </c>
      <c r="K321" s="178">
        <f t="shared" si="61"/>
        <v>31</v>
      </c>
      <c r="L321" s="178">
        <f t="shared" si="61"/>
        <v>13</v>
      </c>
      <c r="M321" s="178"/>
      <c r="N321" s="178">
        <f t="shared" ref="N321" si="62">SUM(N322:N336)</f>
        <v>142</v>
      </c>
      <c r="O321" s="74"/>
    </row>
    <row r="322" spans="1:15" ht="36.6" customHeight="1" x14ac:dyDescent="0.25">
      <c r="A322" s="75">
        <v>1</v>
      </c>
      <c r="B322" s="176" t="s">
        <v>152</v>
      </c>
      <c r="C322" s="75">
        <v>11</v>
      </c>
      <c r="D322" s="75">
        <v>11</v>
      </c>
      <c r="E322" s="75"/>
      <c r="F322" s="75">
        <v>14</v>
      </c>
      <c r="G322" s="75">
        <v>11</v>
      </c>
      <c r="H322" s="75">
        <v>10</v>
      </c>
      <c r="I322" s="75">
        <v>0</v>
      </c>
      <c r="J322" s="75">
        <v>10</v>
      </c>
      <c r="K322" s="75">
        <v>2</v>
      </c>
      <c r="L322" s="75">
        <v>0</v>
      </c>
      <c r="M322" s="178"/>
      <c r="N322" s="75">
        <v>10</v>
      </c>
      <c r="O322" s="74"/>
    </row>
    <row r="323" spans="1:15" ht="36.6" customHeight="1" x14ac:dyDescent="0.25">
      <c r="A323" s="75">
        <v>2</v>
      </c>
      <c r="B323" s="176" t="s">
        <v>153</v>
      </c>
      <c r="C323" s="75">
        <v>11</v>
      </c>
      <c r="D323" s="75">
        <v>9</v>
      </c>
      <c r="E323" s="75"/>
      <c r="F323" s="75">
        <v>12</v>
      </c>
      <c r="G323" s="75">
        <v>11</v>
      </c>
      <c r="H323" s="75">
        <v>9</v>
      </c>
      <c r="I323" s="75">
        <v>0</v>
      </c>
      <c r="J323" s="75">
        <v>9</v>
      </c>
      <c r="K323" s="75">
        <v>2</v>
      </c>
      <c r="L323" s="75">
        <v>2</v>
      </c>
      <c r="M323" s="178"/>
      <c r="N323" s="75">
        <v>9</v>
      </c>
      <c r="O323" s="74"/>
    </row>
    <row r="324" spans="1:15" ht="36.6" customHeight="1" x14ac:dyDescent="0.25">
      <c r="A324" s="75">
        <v>3</v>
      </c>
      <c r="B324" s="182" t="s">
        <v>154</v>
      </c>
      <c r="C324" s="75">
        <v>11</v>
      </c>
      <c r="D324" s="75">
        <v>9</v>
      </c>
      <c r="E324" s="75"/>
      <c r="F324" s="75">
        <v>12</v>
      </c>
      <c r="G324" s="75">
        <v>11</v>
      </c>
      <c r="H324" s="75">
        <v>9</v>
      </c>
      <c r="I324" s="75">
        <v>0</v>
      </c>
      <c r="J324" s="75">
        <v>8</v>
      </c>
      <c r="K324" s="75">
        <v>1</v>
      </c>
      <c r="L324" s="75">
        <v>0</v>
      </c>
      <c r="M324" s="75"/>
      <c r="N324" s="75">
        <v>8</v>
      </c>
      <c r="O324" s="74"/>
    </row>
    <row r="325" spans="1:15" ht="36.6" customHeight="1" x14ac:dyDescent="0.25">
      <c r="A325" s="75">
        <v>4</v>
      </c>
      <c r="B325" s="176" t="s">
        <v>155</v>
      </c>
      <c r="C325" s="75">
        <v>11</v>
      </c>
      <c r="D325" s="75">
        <v>12</v>
      </c>
      <c r="E325" s="75"/>
      <c r="F325" s="75">
        <v>15</v>
      </c>
      <c r="G325" s="75">
        <v>11</v>
      </c>
      <c r="H325" s="75">
        <v>12</v>
      </c>
      <c r="I325" s="75">
        <v>0</v>
      </c>
      <c r="J325" s="75">
        <v>10</v>
      </c>
      <c r="K325" s="75">
        <v>1</v>
      </c>
      <c r="L325" s="75">
        <v>0</v>
      </c>
      <c r="M325" s="75"/>
      <c r="N325" s="75">
        <v>10</v>
      </c>
      <c r="O325" s="74"/>
    </row>
    <row r="326" spans="1:15" ht="36.6" customHeight="1" x14ac:dyDescent="0.25">
      <c r="A326" s="75">
        <v>5</v>
      </c>
      <c r="B326" s="176" t="s">
        <v>156</v>
      </c>
      <c r="C326" s="75">
        <v>11</v>
      </c>
      <c r="D326" s="75">
        <v>9</v>
      </c>
      <c r="E326" s="75"/>
      <c r="F326" s="75">
        <v>12</v>
      </c>
      <c r="G326" s="75">
        <v>11</v>
      </c>
      <c r="H326" s="75">
        <v>8</v>
      </c>
      <c r="I326" s="75">
        <v>0</v>
      </c>
      <c r="J326" s="75">
        <v>9</v>
      </c>
      <c r="K326" s="75">
        <v>0</v>
      </c>
      <c r="L326" s="75">
        <v>0</v>
      </c>
      <c r="M326" s="75"/>
      <c r="N326" s="75">
        <v>9</v>
      </c>
      <c r="O326" s="74"/>
    </row>
    <row r="327" spans="1:15" ht="36.6" customHeight="1" x14ac:dyDescent="0.25">
      <c r="A327" s="75">
        <v>6</v>
      </c>
      <c r="B327" s="182" t="s">
        <v>157</v>
      </c>
      <c r="C327" s="75">
        <v>11</v>
      </c>
      <c r="D327" s="75">
        <v>11</v>
      </c>
      <c r="E327" s="75"/>
      <c r="F327" s="75">
        <v>14</v>
      </c>
      <c r="G327" s="75">
        <v>10</v>
      </c>
      <c r="H327" s="75">
        <v>10</v>
      </c>
      <c r="I327" s="75">
        <v>0</v>
      </c>
      <c r="J327" s="75">
        <v>13</v>
      </c>
      <c r="K327" s="75">
        <v>2</v>
      </c>
      <c r="L327" s="75">
        <v>1</v>
      </c>
      <c r="M327" s="75"/>
      <c r="N327" s="75">
        <v>13</v>
      </c>
      <c r="O327" s="74"/>
    </row>
    <row r="328" spans="1:15" ht="36.6" customHeight="1" x14ac:dyDescent="0.25">
      <c r="A328" s="75">
        <v>7</v>
      </c>
      <c r="B328" s="176" t="s">
        <v>158</v>
      </c>
      <c r="C328" s="75">
        <v>11</v>
      </c>
      <c r="D328" s="75">
        <v>12</v>
      </c>
      <c r="E328" s="75"/>
      <c r="F328" s="75">
        <v>15</v>
      </c>
      <c r="G328" s="75">
        <v>10</v>
      </c>
      <c r="H328" s="75">
        <v>10</v>
      </c>
      <c r="I328" s="75">
        <v>0</v>
      </c>
      <c r="J328" s="75">
        <v>8</v>
      </c>
      <c r="K328" s="75">
        <v>2</v>
      </c>
      <c r="L328" s="75">
        <v>0</v>
      </c>
      <c r="M328" s="178"/>
      <c r="N328" s="75">
        <v>8</v>
      </c>
      <c r="O328" s="74"/>
    </row>
    <row r="329" spans="1:15" ht="36.6" customHeight="1" x14ac:dyDescent="0.25">
      <c r="A329" s="75">
        <v>8</v>
      </c>
      <c r="B329" s="182" t="s">
        <v>159</v>
      </c>
      <c r="C329" s="75">
        <v>11</v>
      </c>
      <c r="D329" s="75">
        <v>9</v>
      </c>
      <c r="E329" s="75"/>
      <c r="F329" s="75">
        <v>12</v>
      </c>
      <c r="G329" s="75">
        <v>11</v>
      </c>
      <c r="H329" s="75">
        <v>9</v>
      </c>
      <c r="I329" s="75">
        <v>0</v>
      </c>
      <c r="J329" s="75">
        <v>11</v>
      </c>
      <c r="K329" s="75">
        <v>3</v>
      </c>
      <c r="L329" s="75">
        <v>0</v>
      </c>
      <c r="M329" s="178"/>
      <c r="N329" s="75">
        <v>11</v>
      </c>
      <c r="O329" s="74"/>
    </row>
    <row r="330" spans="1:15" ht="36.6" customHeight="1" x14ac:dyDescent="0.25">
      <c r="A330" s="75">
        <v>9</v>
      </c>
      <c r="B330" s="182" t="s">
        <v>160</v>
      </c>
      <c r="C330" s="75">
        <v>11</v>
      </c>
      <c r="D330" s="75">
        <v>9</v>
      </c>
      <c r="E330" s="75"/>
      <c r="F330" s="75">
        <v>12</v>
      </c>
      <c r="G330" s="75">
        <v>11</v>
      </c>
      <c r="H330" s="75">
        <v>9</v>
      </c>
      <c r="I330" s="75">
        <v>0</v>
      </c>
      <c r="J330" s="75">
        <v>10</v>
      </c>
      <c r="K330" s="75">
        <v>0</v>
      </c>
      <c r="L330" s="75">
        <v>0</v>
      </c>
      <c r="M330" s="178"/>
      <c r="N330" s="75">
        <v>10</v>
      </c>
      <c r="O330" s="74"/>
    </row>
    <row r="331" spans="1:15" ht="36.6" customHeight="1" x14ac:dyDescent="0.25">
      <c r="A331" s="75">
        <v>10</v>
      </c>
      <c r="B331" s="182" t="s">
        <v>161</v>
      </c>
      <c r="C331" s="75">
        <v>11</v>
      </c>
      <c r="D331" s="75">
        <v>12</v>
      </c>
      <c r="E331" s="75"/>
      <c r="F331" s="75">
        <v>15</v>
      </c>
      <c r="G331" s="75">
        <v>11</v>
      </c>
      <c r="H331" s="75">
        <v>12</v>
      </c>
      <c r="I331" s="75">
        <v>0</v>
      </c>
      <c r="J331" s="75">
        <v>9</v>
      </c>
      <c r="K331" s="75">
        <v>0</v>
      </c>
      <c r="L331" s="75">
        <v>0</v>
      </c>
      <c r="M331" s="178"/>
      <c r="N331" s="75">
        <v>9</v>
      </c>
      <c r="O331" s="74"/>
    </row>
    <row r="332" spans="1:15" ht="36.6" customHeight="1" x14ac:dyDescent="0.25">
      <c r="A332" s="75">
        <v>11</v>
      </c>
      <c r="B332" s="182" t="s">
        <v>162</v>
      </c>
      <c r="C332" s="75">
        <v>11</v>
      </c>
      <c r="D332" s="75">
        <v>9</v>
      </c>
      <c r="E332" s="75"/>
      <c r="F332" s="75">
        <v>12</v>
      </c>
      <c r="G332" s="75">
        <v>10</v>
      </c>
      <c r="H332" s="75">
        <v>8</v>
      </c>
      <c r="I332" s="75">
        <v>0</v>
      </c>
      <c r="J332" s="75">
        <v>9</v>
      </c>
      <c r="K332" s="75">
        <v>7</v>
      </c>
      <c r="L332" s="75">
        <v>4</v>
      </c>
      <c r="M332" s="178"/>
      <c r="N332" s="75">
        <v>9</v>
      </c>
      <c r="O332" s="74"/>
    </row>
    <row r="333" spans="1:15" ht="36.6" customHeight="1" x14ac:dyDescent="0.25">
      <c r="A333" s="75">
        <v>12</v>
      </c>
      <c r="B333" s="182" t="s">
        <v>163</v>
      </c>
      <c r="C333" s="75">
        <v>11</v>
      </c>
      <c r="D333" s="75">
        <v>11</v>
      </c>
      <c r="E333" s="75"/>
      <c r="F333" s="75">
        <v>14</v>
      </c>
      <c r="G333" s="75">
        <v>11</v>
      </c>
      <c r="H333" s="75">
        <v>11</v>
      </c>
      <c r="I333" s="75">
        <v>0</v>
      </c>
      <c r="J333" s="75">
        <v>8</v>
      </c>
      <c r="K333" s="75">
        <v>2</v>
      </c>
      <c r="L333" s="75">
        <v>0</v>
      </c>
      <c r="M333" s="178"/>
      <c r="N333" s="75">
        <v>8</v>
      </c>
      <c r="O333" s="74"/>
    </row>
    <row r="334" spans="1:15" ht="36.6" customHeight="1" x14ac:dyDescent="0.25">
      <c r="A334" s="75">
        <v>13</v>
      </c>
      <c r="B334" s="182" t="s">
        <v>164</v>
      </c>
      <c r="C334" s="75">
        <v>11</v>
      </c>
      <c r="D334" s="75">
        <v>11</v>
      </c>
      <c r="E334" s="75"/>
      <c r="F334" s="75">
        <v>14</v>
      </c>
      <c r="G334" s="75">
        <v>11</v>
      </c>
      <c r="H334" s="75">
        <v>9</v>
      </c>
      <c r="I334" s="75">
        <v>0</v>
      </c>
      <c r="J334" s="75">
        <v>10</v>
      </c>
      <c r="K334" s="75">
        <v>2</v>
      </c>
      <c r="L334" s="75">
        <v>1</v>
      </c>
      <c r="M334" s="178"/>
      <c r="N334" s="75">
        <v>10</v>
      </c>
      <c r="O334" s="74"/>
    </row>
    <row r="335" spans="1:15" ht="36.6" customHeight="1" x14ac:dyDescent="0.25">
      <c r="A335" s="75">
        <v>14</v>
      </c>
      <c r="B335" s="182" t="s">
        <v>165</v>
      </c>
      <c r="C335" s="75">
        <v>11</v>
      </c>
      <c r="D335" s="75">
        <v>9</v>
      </c>
      <c r="E335" s="75"/>
      <c r="F335" s="75">
        <v>12</v>
      </c>
      <c r="G335" s="75">
        <v>11</v>
      </c>
      <c r="H335" s="75">
        <v>8</v>
      </c>
      <c r="I335" s="75">
        <v>0</v>
      </c>
      <c r="J335" s="75">
        <v>9</v>
      </c>
      <c r="K335" s="75">
        <v>1</v>
      </c>
      <c r="L335" s="75">
        <v>2</v>
      </c>
      <c r="M335" s="178"/>
      <c r="N335" s="75">
        <v>9</v>
      </c>
      <c r="O335" s="74"/>
    </row>
    <row r="336" spans="1:15" ht="36.6" customHeight="1" x14ac:dyDescent="0.25">
      <c r="A336" s="75">
        <v>15</v>
      </c>
      <c r="B336" s="182" t="s">
        <v>293</v>
      </c>
      <c r="C336" s="75">
        <v>11</v>
      </c>
      <c r="D336" s="75">
        <v>9</v>
      </c>
      <c r="E336" s="75"/>
      <c r="F336" s="75">
        <v>12</v>
      </c>
      <c r="G336" s="75">
        <v>11</v>
      </c>
      <c r="H336" s="75">
        <v>9</v>
      </c>
      <c r="I336" s="75">
        <v>0</v>
      </c>
      <c r="J336" s="75">
        <v>9</v>
      </c>
      <c r="K336" s="75">
        <v>6</v>
      </c>
      <c r="L336" s="75">
        <v>3</v>
      </c>
      <c r="M336" s="178"/>
      <c r="N336" s="75">
        <v>9</v>
      </c>
      <c r="O336" s="75"/>
    </row>
    <row r="337" spans="1:15" ht="36.6" customHeight="1" x14ac:dyDescent="0.25">
      <c r="A337" s="178" t="s">
        <v>215</v>
      </c>
      <c r="B337" s="179" t="s">
        <v>224</v>
      </c>
      <c r="C337" s="178">
        <f>SUM(C338:C361)</f>
        <v>264</v>
      </c>
      <c r="D337" s="178">
        <f t="shared" ref="D337:F337" si="63">SUM(D338:D361)</f>
        <v>224</v>
      </c>
      <c r="E337" s="178">
        <f t="shared" si="63"/>
        <v>0</v>
      </c>
      <c r="F337" s="178">
        <f t="shared" si="63"/>
        <v>296</v>
      </c>
      <c r="G337" s="178">
        <f>SUM(G338:G361)</f>
        <v>258</v>
      </c>
      <c r="H337" s="178">
        <f t="shared" ref="H337:L337" si="64">SUM(H338:H361)</f>
        <v>223</v>
      </c>
      <c r="I337" s="178">
        <f t="shared" si="64"/>
        <v>0</v>
      </c>
      <c r="J337" s="178">
        <f t="shared" si="64"/>
        <v>196</v>
      </c>
      <c r="K337" s="178">
        <f t="shared" si="64"/>
        <v>82</v>
      </c>
      <c r="L337" s="178">
        <f t="shared" si="64"/>
        <v>42</v>
      </c>
      <c r="M337" s="178"/>
      <c r="N337" s="178">
        <f t="shared" ref="N337" si="65">SUM(N338:N361)</f>
        <v>196</v>
      </c>
      <c r="O337" s="74"/>
    </row>
    <row r="338" spans="1:15" ht="36.6" customHeight="1" x14ac:dyDescent="0.25">
      <c r="A338" s="75">
        <v>1</v>
      </c>
      <c r="B338" s="176" t="s">
        <v>166</v>
      </c>
      <c r="C338" s="75">
        <v>11</v>
      </c>
      <c r="D338" s="75">
        <v>9</v>
      </c>
      <c r="E338" s="75">
        <v>0</v>
      </c>
      <c r="F338" s="75">
        <v>12</v>
      </c>
      <c r="G338" s="75">
        <v>10</v>
      </c>
      <c r="H338" s="75">
        <v>9</v>
      </c>
      <c r="I338" s="75">
        <v>0</v>
      </c>
      <c r="J338" s="75">
        <v>8</v>
      </c>
      <c r="K338" s="75">
        <v>2</v>
      </c>
      <c r="L338" s="75">
        <v>0</v>
      </c>
      <c r="M338" s="178"/>
      <c r="N338" s="75">
        <v>8</v>
      </c>
      <c r="O338" s="74"/>
    </row>
    <row r="339" spans="1:15" ht="36.6" customHeight="1" x14ac:dyDescent="0.25">
      <c r="A339" s="75">
        <v>2</v>
      </c>
      <c r="B339" s="176" t="s">
        <v>167</v>
      </c>
      <c r="C339" s="75">
        <v>11</v>
      </c>
      <c r="D339" s="75">
        <v>9</v>
      </c>
      <c r="E339" s="75">
        <v>0</v>
      </c>
      <c r="F339" s="75">
        <v>12</v>
      </c>
      <c r="G339" s="75">
        <v>11</v>
      </c>
      <c r="H339" s="75">
        <v>9</v>
      </c>
      <c r="I339" s="75">
        <v>0</v>
      </c>
      <c r="J339" s="75">
        <v>8</v>
      </c>
      <c r="K339" s="75">
        <v>6</v>
      </c>
      <c r="L339" s="75">
        <v>3</v>
      </c>
      <c r="M339" s="178"/>
      <c r="N339" s="75">
        <v>8</v>
      </c>
      <c r="O339" s="74"/>
    </row>
    <row r="340" spans="1:15" ht="36.6" customHeight="1" x14ac:dyDescent="0.25">
      <c r="A340" s="75">
        <v>3</v>
      </c>
      <c r="B340" s="176" t="s">
        <v>168</v>
      </c>
      <c r="C340" s="75">
        <v>11</v>
      </c>
      <c r="D340" s="75">
        <v>9</v>
      </c>
      <c r="E340" s="75">
        <v>0</v>
      </c>
      <c r="F340" s="75">
        <v>12</v>
      </c>
      <c r="G340" s="75">
        <v>11</v>
      </c>
      <c r="H340" s="75">
        <v>9</v>
      </c>
      <c r="I340" s="75">
        <v>0</v>
      </c>
      <c r="J340" s="75">
        <v>8</v>
      </c>
      <c r="K340" s="75">
        <v>4</v>
      </c>
      <c r="L340" s="75">
        <v>3</v>
      </c>
      <c r="M340" s="178"/>
      <c r="N340" s="75">
        <v>8</v>
      </c>
      <c r="O340" s="74"/>
    </row>
    <row r="341" spans="1:15" ht="36.6" customHeight="1" x14ac:dyDescent="0.25">
      <c r="A341" s="75">
        <v>4</v>
      </c>
      <c r="B341" s="176" t="s">
        <v>169</v>
      </c>
      <c r="C341" s="75">
        <v>11</v>
      </c>
      <c r="D341" s="75">
        <v>9</v>
      </c>
      <c r="E341" s="75">
        <v>0</v>
      </c>
      <c r="F341" s="75">
        <v>12</v>
      </c>
      <c r="G341" s="75">
        <v>11</v>
      </c>
      <c r="H341" s="75">
        <v>9</v>
      </c>
      <c r="I341" s="75">
        <v>0</v>
      </c>
      <c r="J341" s="75">
        <v>8</v>
      </c>
      <c r="K341" s="75">
        <v>10</v>
      </c>
      <c r="L341" s="75">
        <v>5</v>
      </c>
      <c r="M341" s="178"/>
      <c r="N341" s="75">
        <v>8</v>
      </c>
      <c r="O341" s="74"/>
    </row>
    <row r="342" spans="1:15" ht="36.6" customHeight="1" x14ac:dyDescent="0.25">
      <c r="A342" s="75">
        <v>5</v>
      </c>
      <c r="B342" s="176" t="s">
        <v>170</v>
      </c>
      <c r="C342" s="75">
        <v>11</v>
      </c>
      <c r="D342" s="75">
        <v>9</v>
      </c>
      <c r="E342" s="75">
        <v>0</v>
      </c>
      <c r="F342" s="75">
        <v>12</v>
      </c>
      <c r="G342" s="75">
        <v>11</v>
      </c>
      <c r="H342" s="75">
        <v>9</v>
      </c>
      <c r="I342" s="75">
        <v>0</v>
      </c>
      <c r="J342" s="75">
        <v>8</v>
      </c>
      <c r="K342" s="75">
        <v>1</v>
      </c>
      <c r="L342" s="75">
        <v>0</v>
      </c>
      <c r="M342" s="178"/>
      <c r="N342" s="75">
        <v>8</v>
      </c>
      <c r="O342" s="74"/>
    </row>
    <row r="343" spans="1:15" ht="36.6" customHeight="1" x14ac:dyDescent="0.25">
      <c r="A343" s="75">
        <v>6</v>
      </c>
      <c r="B343" s="176" t="s">
        <v>171</v>
      </c>
      <c r="C343" s="75">
        <v>11</v>
      </c>
      <c r="D343" s="75">
        <v>9</v>
      </c>
      <c r="E343" s="75">
        <v>0</v>
      </c>
      <c r="F343" s="75">
        <v>12</v>
      </c>
      <c r="G343" s="75">
        <v>11</v>
      </c>
      <c r="H343" s="75">
        <v>9</v>
      </c>
      <c r="I343" s="75">
        <v>0</v>
      </c>
      <c r="J343" s="75">
        <v>8</v>
      </c>
      <c r="K343" s="75">
        <v>1</v>
      </c>
      <c r="L343" s="75">
        <v>2</v>
      </c>
      <c r="M343" s="178"/>
      <c r="N343" s="75">
        <v>8</v>
      </c>
      <c r="O343" s="74"/>
    </row>
    <row r="344" spans="1:15" ht="36.6" customHeight="1" x14ac:dyDescent="0.25">
      <c r="A344" s="75">
        <v>7</v>
      </c>
      <c r="B344" s="176" t="s">
        <v>172</v>
      </c>
      <c r="C344" s="75">
        <v>11</v>
      </c>
      <c r="D344" s="75">
        <v>9</v>
      </c>
      <c r="E344" s="75">
        <v>0</v>
      </c>
      <c r="F344" s="75">
        <v>12</v>
      </c>
      <c r="G344" s="75">
        <v>11</v>
      </c>
      <c r="H344" s="75">
        <v>9</v>
      </c>
      <c r="I344" s="75">
        <v>0</v>
      </c>
      <c r="J344" s="75">
        <v>8</v>
      </c>
      <c r="K344" s="75">
        <v>5</v>
      </c>
      <c r="L344" s="75">
        <v>3</v>
      </c>
      <c r="M344" s="178"/>
      <c r="N344" s="75">
        <v>8</v>
      </c>
      <c r="O344" s="74"/>
    </row>
    <row r="345" spans="1:15" ht="36.6" customHeight="1" x14ac:dyDescent="0.25">
      <c r="A345" s="75">
        <v>8</v>
      </c>
      <c r="B345" s="176" t="s">
        <v>173</v>
      </c>
      <c r="C345" s="75">
        <v>11</v>
      </c>
      <c r="D345" s="75">
        <v>9</v>
      </c>
      <c r="E345" s="75">
        <v>0</v>
      </c>
      <c r="F345" s="75">
        <v>12</v>
      </c>
      <c r="G345" s="75">
        <v>11</v>
      </c>
      <c r="H345" s="75">
        <v>9</v>
      </c>
      <c r="I345" s="75">
        <v>0</v>
      </c>
      <c r="J345" s="75">
        <v>8</v>
      </c>
      <c r="K345" s="75">
        <v>3</v>
      </c>
      <c r="L345" s="75">
        <v>1</v>
      </c>
      <c r="M345" s="178"/>
      <c r="N345" s="75">
        <v>8</v>
      </c>
      <c r="O345" s="74"/>
    </row>
    <row r="346" spans="1:15" ht="36.6" customHeight="1" x14ac:dyDescent="0.25">
      <c r="A346" s="75">
        <v>9</v>
      </c>
      <c r="B346" s="176" t="s">
        <v>174</v>
      </c>
      <c r="C346" s="75">
        <v>11</v>
      </c>
      <c r="D346" s="75">
        <v>9</v>
      </c>
      <c r="E346" s="75">
        <v>0</v>
      </c>
      <c r="F346" s="75">
        <v>12</v>
      </c>
      <c r="G346" s="75">
        <v>10</v>
      </c>
      <c r="H346" s="75">
        <v>9</v>
      </c>
      <c r="I346" s="75">
        <v>0</v>
      </c>
      <c r="J346" s="75">
        <v>8</v>
      </c>
      <c r="K346" s="75">
        <v>3</v>
      </c>
      <c r="L346" s="75">
        <v>2</v>
      </c>
      <c r="M346" s="178"/>
      <c r="N346" s="75">
        <v>8</v>
      </c>
      <c r="O346" s="74"/>
    </row>
    <row r="347" spans="1:15" ht="36.6" customHeight="1" x14ac:dyDescent="0.25">
      <c r="A347" s="75">
        <v>10</v>
      </c>
      <c r="B347" s="176" t="s">
        <v>175</v>
      </c>
      <c r="C347" s="75">
        <v>11</v>
      </c>
      <c r="D347" s="75">
        <v>9</v>
      </c>
      <c r="E347" s="75">
        <v>0</v>
      </c>
      <c r="F347" s="75">
        <v>12</v>
      </c>
      <c r="G347" s="75">
        <v>11</v>
      </c>
      <c r="H347" s="75">
        <v>9</v>
      </c>
      <c r="I347" s="75">
        <v>0</v>
      </c>
      <c r="J347" s="75">
        <v>8</v>
      </c>
      <c r="K347" s="75">
        <v>6</v>
      </c>
      <c r="L347" s="75">
        <v>1</v>
      </c>
      <c r="M347" s="178"/>
      <c r="N347" s="75">
        <v>8</v>
      </c>
      <c r="O347" s="74"/>
    </row>
    <row r="348" spans="1:15" ht="36.6" customHeight="1" x14ac:dyDescent="0.25">
      <c r="A348" s="75">
        <v>11</v>
      </c>
      <c r="B348" s="176" t="s">
        <v>176</v>
      </c>
      <c r="C348" s="75">
        <v>11</v>
      </c>
      <c r="D348" s="75">
        <v>9</v>
      </c>
      <c r="E348" s="75">
        <v>0</v>
      </c>
      <c r="F348" s="75">
        <v>12</v>
      </c>
      <c r="G348" s="75">
        <v>11</v>
      </c>
      <c r="H348" s="75">
        <v>9</v>
      </c>
      <c r="I348" s="75">
        <v>0</v>
      </c>
      <c r="J348" s="75">
        <v>7</v>
      </c>
      <c r="K348" s="75">
        <v>0</v>
      </c>
      <c r="L348" s="75">
        <v>1</v>
      </c>
      <c r="M348" s="178"/>
      <c r="N348" s="75">
        <v>7</v>
      </c>
      <c r="O348" s="74"/>
    </row>
    <row r="349" spans="1:15" ht="36.6" customHeight="1" x14ac:dyDescent="0.25">
      <c r="A349" s="75">
        <v>12</v>
      </c>
      <c r="B349" s="176" t="s">
        <v>177</v>
      </c>
      <c r="C349" s="75">
        <v>11</v>
      </c>
      <c r="D349" s="75">
        <v>9</v>
      </c>
      <c r="E349" s="75">
        <v>0</v>
      </c>
      <c r="F349" s="75">
        <v>12</v>
      </c>
      <c r="G349" s="75">
        <v>11</v>
      </c>
      <c r="H349" s="75">
        <v>9</v>
      </c>
      <c r="I349" s="75">
        <v>0</v>
      </c>
      <c r="J349" s="75">
        <v>8</v>
      </c>
      <c r="K349" s="75">
        <v>2</v>
      </c>
      <c r="L349" s="75">
        <v>2</v>
      </c>
      <c r="M349" s="178"/>
      <c r="N349" s="75">
        <v>8</v>
      </c>
      <c r="O349" s="74"/>
    </row>
    <row r="350" spans="1:15" ht="36.6" customHeight="1" x14ac:dyDescent="0.25">
      <c r="A350" s="75">
        <v>13</v>
      </c>
      <c r="B350" s="176" t="s">
        <v>178</v>
      </c>
      <c r="C350" s="75">
        <v>11</v>
      </c>
      <c r="D350" s="75">
        <v>9</v>
      </c>
      <c r="E350" s="75">
        <v>0</v>
      </c>
      <c r="F350" s="75">
        <v>12</v>
      </c>
      <c r="G350" s="75">
        <v>10</v>
      </c>
      <c r="H350" s="75">
        <v>9</v>
      </c>
      <c r="I350" s="75">
        <v>0</v>
      </c>
      <c r="J350" s="75">
        <v>9</v>
      </c>
      <c r="K350" s="75">
        <v>0</v>
      </c>
      <c r="L350" s="75">
        <v>0</v>
      </c>
      <c r="M350" s="178"/>
      <c r="N350" s="75">
        <v>9</v>
      </c>
      <c r="O350" s="74"/>
    </row>
    <row r="351" spans="1:15" ht="36.6" customHeight="1" x14ac:dyDescent="0.25">
      <c r="A351" s="75">
        <v>14</v>
      </c>
      <c r="B351" s="176" t="s">
        <v>179</v>
      </c>
      <c r="C351" s="75">
        <v>11</v>
      </c>
      <c r="D351" s="75">
        <v>9</v>
      </c>
      <c r="E351" s="75">
        <v>0</v>
      </c>
      <c r="F351" s="75">
        <v>12</v>
      </c>
      <c r="G351" s="75">
        <v>10</v>
      </c>
      <c r="H351" s="75">
        <v>9</v>
      </c>
      <c r="I351" s="75">
        <v>0</v>
      </c>
      <c r="J351" s="75">
        <v>8</v>
      </c>
      <c r="K351" s="75">
        <v>2</v>
      </c>
      <c r="L351" s="75">
        <v>0</v>
      </c>
      <c r="M351" s="178"/>
      <c r="N351" s="75">
        <v>8</v>
      </c>
      <c r="O351" s="74"/>
    </row>
    <row r="352" spans="1:15" ht="36.6" customHeight="1" x14ac:dyDescent="0.25">
      <c r="A352" s="75">
        <v>15</v>
      </c>
      <c r="B352" s="176" t="s">
        <v>180</v>
      </c>
      <c r="C352" s="75">
        <v>11</v>
      </c>
      <c r="D352" s="75">
        <v>11</v>
      </c>
      <c r="E352" s="75">
        <v>0</v>
      </c>
      <c r="F352" s="75">
        <v>14</v>
      </c>
      <c r="G352" s="75">
        <v>11</v>
      </c>
      <c r="H352" s="75">
        <v>10</v>
      </c>
      <c r="I352" s="75">
        <v>0</v>
      </c>
      <c r="J352" s="75">
        <v>8</v>
      </c>
      <c r="K352" s="75">
        <v>2</v>
      </c>
      <c r="L352" s="75">
        <v>3</v>
      </c>
      <c r="M352" s="178"/>
      <c r="N352" s="75">
        <v>8</v>
      </c>
      <c r="O352" s="74"/>
    </row>
    <row r="353" spans="1:15" ht="36.6" customHeight="1" x14ac:dyDescent="0.25">
      <c r="A353" s="75">
        <v>16</v>
      </c>
      <c r="B353" s="176" t="s">
        <v>181</v>
      </c>
      <c r="C353" s="75">
        <v>11</v>
      </c>
      <c r="D353" s="75">
        <v>11</v>
      </c>
      <c r="E353" s="75">
        <v>0</v>
      </c>
      <c r="F353" s="75">
        <v>14</v>
      </c>
      <c r="G353" s="75">
        <v>11</v>
      </c>
      <c r="H353" s="75">
        <v>11</v>
      </c>
      <c r="I353" s="75">
        <v>0</v>
      </c>
      <c r="J353" s="75">
        <v>10</v>
      </c>
      <c r="K353" s="75">
        <v>2</v>
      </c>
      <c r="L353" s="75">
        <v>2</v>
      </c>
      <c r="M353" s="178"/>
      <c r="N353" s="75">
        <v>10</v>
      </c>
      <c r="O353" s="74"/>
    </row>
    <row r="354" spans="1:15" ht="36.6" customHeight="1" x14ac:dyDescent="0.25">
      <c r="A354" s="75">
        <v>17</v>
      </c>
      <c r="B354" s="176" t="s">
        <v>182</v>
      </c>
      <c r="C354" s="75">
        <v>11</v>
      </c>
      <c r="D354" s="75">
        <v>11</v>
      </c>
      <c r="E354" s="75">
        <v>0</v>
      </c>
      <c r="F354" s="75">
        <v>14</v>
      </c>
      <c r="G354" s="75">
        <v>11</v>
      </c>
      <c r="H354" s="75">
        <v>11</v>
      </c>
      <c r="I354" s="75">
        <v>0</v>
      </c>
      <c r="J354" s="75">
        <v>9</v>
      </c>
      <c r="K354" s="75">
        <v>4</v>
      </c>
      <c r="L354" s="75">
        <v>2</v>
      </c>
      <c r="M354" s="178"/>
      <c r="N354" s="75">
        <v>9</v>
      </c>
      <c r="O354" s="74"/>
    </row>
    <row r="355" spans="1:15" ht="36.6" customHeight="1" x14ac:dyDescent="0.25">
      <c r="A355" s="75">
        <v>18</v>
      </c>
      <c r="B355" s="176" t="s">
        <v>183</v>
      </c>
      <c r="C355" s="75">
        <v>11</v>
      </c>
      <c r="D355" s="75">
        <v>9</v>
      </c>
      <c r="E355" s="75">
        <v>0</v>
      </c>
      <c r="F355" s="75">
        <v>12</v>
      </c>
      <c r="G355" s="75">
        <v>11</v>
      </c>
      <c r="H355" s="75">
        <v>9</v>
      </c>
      <c r="I355" s="75">
        <v>0</v>
      </c>
      <c r="J355" s="75">
        <v>8</v>
      </c>
      <c r="K355" s="75">
        <v>6</v>
      </c>
      <c r="L355" s="75">
        <v>3</v>
      </c>
      <c r="M355" s="178"/>
      <c r="N355" s="75">
        <v>8</v>
      </c>
      <c r="O355" s="74"/>
    </row>
    <row r="356" spans="1:15" ht="36.6" customHeight="1" x14ac:dyDescent="0.25">
      <c r="A356" s="75">
        <v>19</v>
      </c>
      <c r="B356" s="176" t="s">
        <v>184</v>
      </c>
      <c r="C356" s="75">
        <v>11</v>
      </c>
      <c r="D356" s="75">
        <v>11</v>
      </c>
      <c r="E356" s="75">
        <v>0</v>
      </c>
      <c r="F356" s="75">
        <v>14</v>
      </c>
      <c r="G356" s="75">
        <v>11</v>
      </c>
      <c r="H356" s="75">
        <v>11</v>
      </c>
      <c r="I356" s="75">
        <v>0</v>
      </c>
      <c r="J356" s="75">
        <v>9</v>
      </c>
      <c r="K356" s="75">
        <v>1</v>
      </c>
      <c r="L356" s="75">
        <v>1</v>
      </c>
      <c r="M356" s="178"/>
      <c r="N356" s="75">
        <v>9</v>
      </c>
      <c r="O356" s="74"/>
    </row>
    <row r="357" spans="1:15" ht="36.6" customHeight="1" x14ac:dyDescent="0.25">
      <c r="A357" s="75">
        <v>20</v>
      </c>
      <c r="B357" s="176" t="s">
        <v>185</v>
      </c>
      <c r="C357" s="75">
        <v>11</v>
      </c>
      <c r="D357" s="75">
        <v>9</v>
      </c>
      <c r="E357" s="75">
        <v>0</v>
      </c>
      <c r="F357" s="75">
        <v>12</v>
      </c>
      <c r="G357" s="75">
        <v>10</v>
      </c>
      <c r="H357" s="75">
        <v>9</v>
      </c>
      <c r="I357" s="75">
        <v>0</v>
      </c>
      <c r="J357" s="75">
        <v>8</v>
      </c>
      <c r="K357" s="75">
        <v>5</v>
      </c>
      <c r="L357" s="75">
        <v>3</v>
      </c>
      <c r="M357" s="178"/>
      <c r="N357" s="75">
        <v>8</v>
      </c>
      <c r="O357" s="74"/>
    </row>
    <row r="358" spans="1:15" ht="36.6" customHeight="1" x14ac:dyDescent="0.25">
      <c r="A358" s="75">
        <v>21</v>
      </c>
      <c r="B358" s="176" t="s">
        <v>186</v>
      </c>
      <c r="C358" s="75">
        <v>11</v>
      </c>
      <c r="D358" s="75">
        <v>9</v>
      </c>
      <c r="E358" s="75">
        <v>0</v>
      </c>
      <c r="F358" s="75">
        <v>12</v>
      </c>
      <c r="G358" s="75">
        <v>10</v>
      </c>
      <c r="H358" s="75">
        <v>9</v>
      </c>
      <c r="I358" s="75">
        <v>0</v>
      </c>
      <c r="J358" s="75">
        <v>8</v>
      </c>
      <c r="K358" s="75">
        <v>5</v>
      </c>
      <c r="L358" s="75">
        <v>2</v>
      </c>
      <c r="M358" s="178"/>
      <c r="N358" s="75">
        <v>8</v>
      </c>
      <c r="O358" s="74"/>
    </row>
    <row r="359" spans="1:15" ht="36.6" customHeight="1" x14ac:dyDescent="0.25">
      <c r="A359" s="75">
        <v>22</v>
      </c>
      <c r="B359" s="176" t="s">
        <v>187</v>
      </c>
      <c r="C359" s="75">
        <v>11</v>
      </c>
      <c r="D359" s="75">
        <v>9</v>
      </c>
      <c r="E359" s="75">
        <v>0</v>
      </c>
      <c r="F359" s="75">
        <v>12</v>
      </c>
      <c r="G359" s="75">
        <v>11</v>
      </c>
      <c r="H359" s="75">
        <v>9</v>
      </c>
      <c r="I359" s="75">
        <v>0</v>
      </c>
      <c r="J359" s="75">
        <v>8</v>
      </c>
      <c r="K359" s="75">
        <v>3</v>
      </c>
      <c r="L359" s="75">
        <v>2</v>
      </c>
      <c r="M359" s="178"/>
      <c r="N359" s="75">
        <v>8</v>
      </c>
      <c r="O359" s="74"/>
    </row>
    <row r="360" spans="1:15" ht="36.6" customHeight="1" x14ac:dyDescent="0.25">
      <c r="A360" s="75">
        <v>23</v>
      </c>
      <c r="B360" s="176" t="s">
        <v>188</v>
      </c>
      <c r="C360" s="75">
        <v>11</v>
      </c>
      <c r="D360" s="75">
        <v>9</v>
      </c>
      <c r="E360" s="75">
        <v>0</v>
      </c>
      <c r="F360" s="75">
        <v>12</v>
      </c>
      <c r="G360" s="75">
        <v>11</v>
      </c>
      <c r="H360" s="75">
        <v>9</v>
      </c>
      <c r="I360" s="75">
        <v>0</v>
      </c>
      <c r="J360" s="75">
        <v>8</v>
      </c>
      <c r="K360" s="75">
        <v>5</v>
      </c>
      <c r="L360" s="75">
        <v>0</v>
      </c>
      <c r="M360" s="178"/>
      <c r="N360" s="75">
        <v>8</v>
      </c>
      <c r="O360" s="74"/>
    </row>
    <row r="361" spans="1:15" ht="36.6" customHeight="1" x14ac:dyDescent="0.25">
      <c r="A361" s="75">
        <v>24</v>
      </c>
      <c r="B361" s="176" t="s">
        <v>189</v>
      </c>
      <c r="C361" s="75">
        <v>11</v>
      </c>
      <c r="D361" s="75">
        <v>9</v>
      </c>
      <c r="E361" s="75">
        <v>0</v>
      </c>
      <c r="F361" s="75">
        <v>12</v>
      </c>
      <c r="G361" s="75">
        <v>11</v>
      </c>
      <c r="H361" s="75">
        <v>9</v>
      </c>
      <c r="I361" s="75">
        <v>0</v>
      </c>
      <c r="J361" s="75">
        <v>8</v>
      </c>
      <c r="K361" s="75">
        <v>4</v>
      </c>
      <c r="L361" s="75">
        <v>1</v>
      </c>
      <c r="M361" s="178"/>
      <c r="N361" s="75">
        <v>8</v>
      </c>
      <c r="O361" s="74"/>
    </row>
    <row r="362" spans="1:15" ht="36.6" customHeight="1" x14ac:dyDescent="0.25">
      <c r="A362" s="178" t="s">
        <v>216</v>
      </c>
      <c r="B362" s="179" t="s">
        <v>225</v>
      </c>
      <c r="C362" s="178">
        <f t="shared" ref="C362:F362" si="66">SUM(C363:C380)</f>
        <v>216</v>
      </c>
      <c r="D362" s="178">
        <f t="shared" si="66"/>
        <v>156</v>
      </c>
      <c r="E362" s="178"/>
      <c r="F362" s="178">
        <f t="shared" si="66"/>
        <v>228</v>
      </c>
      <c r="G362" s="178">
        <f>SUM(G363:G380)</f>
        <v>196</v>
      </c>
      <c r="H362" s="178">
        <f t="shared" ref="H362:L362" si="67">SUM(H363:H380)</f>
        <v>154</v>
      </c>
      <c r="I362" s="178"/>
      <c r="J362" s="178">
        <f t="shared" si="67"/>
        <v>145</v>
      </c>
      <c r="K362" s="178">
        <f t="shared" si="67"/>
        <v>40</v>
      </c>
      <c r="L362" s="178">
        <f t="shared" si="67"/>
        <v>33</v>
      </c>
      <c r="M362" s="178"/>
      <c r="N362" s="178">
        <f t="shared" ref="N362" si="68">SUM(N363:N380)</f>
        <v>145</v>
      </c>
      <c r="O362" s="74"/>
    </row>
    <row r="363" spans="1:15" ht="36.6" customHeight="1" x14ac:dyDescent="0.25">
      <c r="A363" s="75">
        <v>1</v>
      </c>
      <c r="B363" s="176" t="s">
        <v>190</v>
      </c>
      <c r="C363" s="75">
        <v>12</v>
      </c>
      <c r="D363" s="75">
        <v>8</v>
      </c>
      <c r="E363" s="75"/>
      <c r="F363" s="75">
        <v>12</v>
      </c>
      <c r="G363" s="75">
        <v>11</v>
      </c>
      <c r="H363" s="75">
        <v>8</v>
      </c>
      <c r="I363" s="75">
        <v>0</v>
      </c>
      <c r="J363" s="75">
        <v>6</v>
      </c>
      <c r="K363" s="75">
        <v>2</v>
      </c>
      <c r="L363" s="75">
        <v>3</v>
      </c>
      <c r="M363" s="178"/>
      <c r="N363" s="75">
        <v>6</v>
      </c>
      <c r="O363" s="74"/>
    </row>
    <row r="364" spans="1:15" ht="36.6" customHeight="1" x14ac:dyDescent="0.25">
      <c r="A364" s="75">
        <v>2</v>
      </c>
      <c r="B364" s="176" t="s">
        <v>191</v>
      </c>
      <c r="C364" s="75">
        <v>12</v>
      </c>
      <c r="D364" s="75">
        <v>10</v>
      </c>
      <c r="E364" s="75"/>
      <c r="F364" s="75">
        <v>14</v>
      </c>
      <c r="G364" s="75">
        <v>11</v>
      </c>
      <c r="H364" s="75">
        <v>10</v>
      </c>
      <c r="I364" s="75">
        <v>0</v>
      </c>
      <c r="J364" s="75">
        <v>9</v>
      </c>
      <c r="K364" s="75">
        <v>1</v>
      </c>
      <c r="L364" s="75">
        <v>0</v>
      </c>
      <c r="M364" s="178"/>
      <c r="N364" s="75">
        <v>9</v>
      </c>
      <c r="O364" s="74"/>
    </row>
    <row r="365" spans="1:15" ht="36.6" customHeight="1" x14ac:dyDescent="0.25">
      <c r="A365" s="75">
        <v>3</v>
      </c>
      <c r="B365" s="176" t="s">
        <v>192</v>
      </c>
      <c r="C365" s="75">
        <v>12</v>
      </c>
      <c r="D365" s="75">
        <v>10</v>
      </c>
      <c r="E365" s="75"/>
      <c r="F365" s="75">
        <v>14</v>
      </c>
      <c r="G365" s="75">
        <v>11</v>
      </c>
      <c r="H365" s="75">
        <v>10</v>
      </c>
      <c r="I365" s="75">
        <v>0</v>
      </c>
      <c r="J365" s="75">
        <v>8</v>
      </c>
      <c r="K365" s="75">
        <v>0</v>
      </c>
      <c r="L365" s="75">
        <v>2</v>
      </c>
      <c r="M365" s="178"/>
      <c r="N365" s="75">
        <v>8</v>
      </c>
      <c r="O365" s="74"/>
    </row>
    <row r="366" spans="1:15" ht="36.6" customHeight="1" x14ac:dyDescent="0.25">
      <c r="A366" s="75">
        <v>4</v>
      </c>
      <c r="B366" s="176" t="s">
        <v>193</v>
      </c>
      <c r="C366" s="75">
        <v>12</v>
      </c>
      <c r="D366" s="75">
        <v>8</v>
      </c>
      <c r="E366" s="75"/>
      <c r="F366" s="75">
        <v>12</v>
      </c>
      <c r="G366" s="75">
        <v>11</v>
      </c>
      <c r="H366" s="75">
        <v>8</v>
      </c>
      <c r="I366" s="75">
        <v>0</v>
      </c>
      <c r="J366" s="75">
        <v>8</v>
      </c>
      <c r="K366" s="75">
        <v>3</v>
      </c>
      <c r="L366" s="75">
        <v>1</v>
      </c>
      <c r="M366" s="178"/>
      <c r="N366" s="75">
        <v>8</v>
      </c>
      <c r="O366" s="74"/>
    </row>
    <row r="367" spans="1:15" ht="36.6" customHeight="1" x14ac:dyDescent="0.25">
      <c r="A367" s="75">
        <v>5</v>
      </c>
      <c r="B367" s="176" t="s">
        <v>194</v>
      </c>
      <c r="C367" s="75">
        <v>12</v>
      </c>
      <c r="D367" s="75">
        <v>10</v>
      </c>
      <c r="E367" s="75"/>
      <c r="F367" s="75">
        <v>14</v>
      </c>
      <c r="G367" s="75">
        <v>11</v>
      </c>
      <c r="H367" s="75">
        <v>9</v>
      </c>
      <c r="I367" s="75">
        <v>0</v>
      </c>
      <c r="J367" s="75">
        <v>7</v>
      </c>
      <c r="K367" s="75">
        <v>2</v>
      </c>
      <c r="L367" s="75">
        <v>0</v>
      </c>
      <c r="M367" s="178"/>
      <c r="N367" s="75">
        <v>7</v>
      </c>
      <c r="O367" s="74"/>
    </row>
    <row r="368" spans="1:15" ht="36.6" customHeight="1" x14ac:dyDescent="0.25">
      <c r="A368" s="75">
        <v>6</v>
      </c>
      <c r="B368" s="183" t="s">
        <v>195</v>
      </c>
      <c r="C368" s="75">
        <v>12</v>
      </c>
      <c r="D368" s="75">
        <v>10</v>
      </c>
      <c r="E368" s="75"/>
      <c r="F368" s="75">
        <v>14</v>
      </c>
      <c r="G368" s="75">
        <v>11</v>
      </c>
      <c r="H368" s="75">
        <v>10</v>
      </c>
      <c r="I368" s="75">
        <v>0</v>
      </c>
      <c r="J368" s="75">
        <v>9</v>
      </c>
      <c r="K368" s="75">
        <v>2</v>
      </c>
      <c r="L368" s="75">
        <v>1</v>
      </c>
      <c r="M368" s="178"/>
      <c r="N368" s="75">
        <v>9</v>
      </c>
      <c r="O368" s="74"/>
    </row>
    <row r="369" spans="1:15" ht="36.6" customHeight="1" x14ac:dyDescent="0.25">
      <c r="A369" s="75">
        <v>7</v>
      </c>
      <c r="B369" s="183" t="s">
        <v>196</v>
      </c>
      <c r="C369" s="75">
        <v>12</v>
      </c>
      <c r="D369" s="75">
        <v>8</v>
      </c>
      <c r="E369" s="75"/>
      <c r="F369" s="75">
        <v>12</v>
      </c>
      <c r="G369" s="75">
        <v>11</v>
      </c>
      <c r="H369" s="75">
        <v>8</v>
      </c>
      <c r="I369" s="75">
        <v>0</v>
      </c>
      <c r="J369" s="75">
        <v>8</v>
      </c>
      <c r="K369" s="75">
        <v>2</v>
      </c>
      <c r="L369" s="75">
        <v>3</v>
      </c>
      <c r="M369" s="178"/>
      <c r="N369" s="75">
        <v>8</v>
      </c>
      <c r="O369" s="74"/>
    </row>
    <row r="370" spans="1:15" ht="36.6" customHeight="1" x14ac:dyDescent="0.25">
      <c r="A370" s="75">
        <v>8</v>
      </c>
      <c r="B370" s="183" t="s">
        <v>197</v>
      </c>
      <c r="C370" s="75">
        <v>12</v>
      </c>
      <c r="D370" s="75">
        <v>8</v>
      </c>
      <c r="E370" s="75"/>
      <c r="F370" s="75">
        <v>12</v>
      </c>
      <c r="G370" s="75">
        <v>11</v>
      </c>
      <c r="H370" s="75">
        <v>8</v>
      </c>
      <c r="I370" s="75">
        <v>0</v>
      </c>
      <c r="J370" s="75">
        <v>8</v>
      </c>
      <c r="K370" s="75">
        <v>0</v>
      </c>
      <c r="L370" s="75">
        <v>0</v>
      </c>
      <c r="M370" s="178"/>
      <c r="N370" s="75">
        <v>8</v>
      </c>
      <c r="O370" s="74"/>
    </row>
    <row r="371" spans="1:15" ht="36.6" customHeight="1" x14ac:dyDescent="0.25">
      <c r="A371" s="75">
        <v>9</v>
      </c>
      <c r="B371" s="183" t="s">
        <v>198</v>
      </c>
      <c r="C371" s="75">
        <v>12</v>
      </c>
      <c r="D371" s="75">
        <v>8</v>
      </c>
      <c r="E371" s="75"/>
      <c r="F371" s="75">
        <v>12</v>
      </c>
      <c r="G371" s="75">
        <v>10</v>
      </c>
      <c r="H371" s="75">
        <v>8</v>
      </c>
      <c r="I371" s="75">
        <v>0</v>
      </c>
      <c r="J371" s="75">
        <v>8</v>
      </c>
      <c r="K371" s="75">
        <v>4</v>
      </c>
      <c r="L371" s="75">
        <v>1</v>
      </c>
      <c r="M371" s="178"/>
      <c r="N371" s="75">
        <v>8</v>
      </c>
      <c r="O371" s="74"/>
    </row>
    <row r="372" spans="1:15" ht="36.6" customHeight="1" x14ac:dyDescent="0.25">
      <c r="A372" s="75">
        <v>10</v>
      </c>
      <c r="B372" s="183" t="s">
        <v>199</v>
      </c>
      <c r="C372" s="75">
        <v>12</v>
      </c>
      <c r="D372" s="75">
        <v>8</v>
      </c>
      <c r="E372" s="75"/>
      <c r="F372" s="75">
        <v>12</v>
      </c>
      <c r="G372" s="75">
        <v>11</v>
      </c>
      <c r="H372" s="75">
        <v>8</v>
      </c>
      <c r="I372" s="75">
        <v>0</v>
      </c>
      <c r="J372" s="75">
        <v>7</v>
      </c>
      <c r="K372" s="75">
        <v>1</v>
      </c>
      <c r="L372" s="75">
        <v>1</v>
      </c>
      <c r="M372" s="178"/>
      <c r="N372" s="75">
        <v>7</v>
      </c>
      <c r="O372" s="74"/>
    </row>
    <row r="373" spans="1:15" ht="36.6" customHeight="1" x14ac:dyDescent="0.25">
      <c r="A373" s="75">
        <v>11</v>
      </c>
      <c r="B373" s="183" t="s">
        <v>200</v>
      </c>
      <c r="C373" s="75">
        <v>12</v>
      </c>
      <c r="D373" s="75">
        <v>8</v>
      </c>
      <c r="E373" s="75"/>
      <c r="F373" s="75">
        <v>12</v>
      </c>
      <c r="G373" s="75">
        <v>11</v>
      </c>
      <c r="H373" s="75">
        <v>7</v>
      </c>
      <c r="I373" s="75">
        <v>0</v>
      </c>
      <c r="J373" s="75">
        <v>10</v>
      </c>
      <c r="K373" s="75">
        <v>4</v>
      </c>
      <c r="L373" s="75">
        <v>4</v>
      </c>
      <c r="M373" s="178"/>
      <c r="N373" s="75">
        <v>10</v>
      </c>
      <c r="O373" s="74"/>
    </row>
    <row r="374" spans="1:15" ht="36.6" customHeight="1" x14ac:dyDescent="0.25">
      <c r="A374" s="75">
        <v>12</v>
      </c>
      <c r="B374" s="183" t="s">
        <v>201</v>
      </c>
      <c r="C374" s="75">
        <v>12</v>
      </c>
      <c r="D374" s="75">
        <v>8</v>
      </c>
      <c r="E374" s="75"/>
      <c r="F374" s="75">
        <v>12</v>
      </c>
      <c r="G374" s="75">
        <v>11</v>
      </c>
      <c r="H374" s="75">
        <v>8</v>
      </c>
      <c r="I374" s="75">
        <v>0</v>
      </c>
      <c r="J374" s="75">
        <v>8</v>
      </c>
      <c r="K374" s="75">
        <v>2</v>
      </c>
      <c r="L374" s="75">
        <v>0</v>
      </c>
      <c r="M374" s="178"/>
      <c r="N374" s="75">
        <v>8</v>
      </c>
      <c r="O374" s="74"/>
    </row>
    <row r="375" spans="1:15" ht="36.6" customHeight="1" x14ac:dyDescent="0.25">
      <c r="A375" s="75">
        <v>13</v>
      </c>
      <c r="B375" s="183" t="s">
        <v>202</v>
      </c>
      <c r="C375" s="75">
        <v>12</v>
      </c>
      <c r="D375" s="75">
        <v>8</v>
      </c>
      <c r="E375" s="75"/>
      <c r="F375" s="75">
        <v>12</v>
      </c>
      <c r="G375" s="75">
        <v>11</v>
      </c>
      <c r="H375" s="75">
        <v>8</v>
      </c>
      <c r="I375" s="75">
        <v>0</v>
      </c>
      <c r="J375" s="75">
        <v>9</v>
      </c>
      <c r="K375" s="75">
        <v>4</v>
      </c>
      <c r="L375" s="75">
        <v>3</v>
      </c>
      <c r="M375" s="178"/>
      <c r="N375" s="75">
        <v>9</v>
      </c>
      <c r="O375" s="74"/>
    </row>
    <row r="376" spans="1:15" ht="36.6" customHeight="1" x14ac:dyDescent="0.25">
      <c r="A376" s="75">
        <v>14</v>
      </c>
      <c r="B376" s="183" t="s">
        <v>203</v>
      </c>
      <c r="C376" s="75">
        <v>12</v>
      </c>
      <c r="D376" s="75">
        <v>8</v>
      </c>
      <c r="E376" s="75"/>
      <c r="F376" s="75">
        <v>12</v>
      </c>
      <c r="G376" s="75">
        <v>11</v>
      </c>
      <c r="H376" s="75">
        <v>8</v>
      </c>
      <c r="I376" s="75">
        <v>0</v>
      </c>
      <c r="J376" s="75">
        <v>9</v>
      </c>
      <c r="K376" s="75">
        <v>3</v>
      </c>
      <c r="L376" s="75">
        <v>1</v>
      </c>
      <c r="M376" s="178"/>
      <c r="N376" s="75">
        <v>9</v>
      </c>
      <c r="O376" s="74"/>
    </row>
    <row r="377" spans="1:15" ht="36.6" customHeight="1" x14ac:dyDescent="0.25">
      <c r="A377" s="75">
        <v>15</v>
      </c>
      <c r="B377" s="183" t="s">
        <v>204</v>
      </c>
      <c r="C377" s="75">
        <v>12</v>
      </c>
      <c r="D377" s="75">
        <v>10</v>
      </c>
      <c r="E377" s="75"/>
      <c r="F377" s="75">
        <v>14</v>
      </c>
      <c r="G377" s="75">
        <v>11</v>
      </c>
      <c r="H377" s="75">
        <v>10</v>
      </c>
      <c r="I377" s="75">
        <v>0</v>
      </c>
      <c r="J377" s="75">
        <v>7</v>
      </c>
      <c r="K377" s="75">
        <v>2</v>
      </c>
      <c r="L377" s="75">
        <v>3</v>
      </c>
      <c r="M377" s="178"/>
      <c r="N377" s="75">
        <v>7</v>
      </c>
      <c r="O377" s="74"/>
    </row>
    <row r="378" spans="1:15" ht="36.6" customHeight="1" x14ac:dyDescent="0.25">
      <c r="A378" s="75">
        <v>16</v>
      </c>
      <c r="B378" s="183" t="s">
        <v>205</v>
      </c>
      <c r="C378" s="75">
        <v>12</v>
      </c>
      <c r="D378" s="75">
        <v>10</v>
      </c>
      <c r="E378" s="75"/>
      <c r="F378" s="75">
        <v>14</v>
      </c>
      <c r="G378" s="75">
        <v>11</v>
      </c>
      <c r="H378" s="75">
        <v>10</v>
      </c>
      <c r="I378" s="75">
        <v>0</v>
      </c>
      <c r="J378" s="75">
        <v>8</v>
      </c>
      <c r="K378" s="75">
        <v>2</v>
      </c>
      <c r="L378" s="75">
        <v>2</v>
      </c>
      <c r="M378" s="178"/>
      <c r="N378" s="75">
        <v>8</v>
      </c>
      <c r="O378" s="74"/>
    </row>
    <row r="379" spans="1:15" ht="36.6" customHeight="1" x14ac:dyDescent="0.25">
      <c r="A379" s="75">
        <v>17</v>
      </c>
      <c r="B379" s="183" t="s">
        <v>206</v>
      </c>
      <c r="C379" s="75">
        <v>12</v>
      </c>
      <c r="D379" s="75">
        <v>8</v>
      </c>
      <c r="E379" s="75"/>
      <c r="F379" s="75">
        <v>12</v>
      </c>
      <c r="G379" s="75">
        <v>10</v>
      </c>
      <c r="H379" s="75">
        <v>8</v>
      </c>
      <c r="I379" s="75">
        <v>0</v>
      </c>
      <c r="J379" s="75">
        <v>8</v>
      </c>
      <c r="K379" s="75">
        <v>4</v>
      </c>
      <c r="L379" s="75">
        <v>4</v>
      </c>
      <c r="M379" s="178"/>
      <c r="N379" s="75">
        <v>8</v>
      </c>
      <c r="O379" s="74"/>
    </row>
    <row r="380" spans="1:15" ht="36.6" customHeight="1" x14ac:dyDescent="0.25">
      <c r="A380" s="75">
        <v>18</v>
      </c>
      <c r="B380" s="183" t="s">
        <v>207</v>
      </c>
      <c r="C380" s="75">
        <v>12</v>
      </c>
      <c r="D380" s="75">
        <v>8</v>
      </c>
      <c r="E380" s="75"/>
      <c r="F380" s="75">
        <v>12</v>
      </c>
      <c r="G380" s="75">
        <v>11</v>
      </c>
      <c r="H380" s="75">
        <v>8</v>
      </c>
      <c r="I380" s="75">
        <v>0</v>
      </c>
      <c r="J380" s="75">
        <v>8</v>
      </c>
      <c r="K380" s="75">
        <v>2</v>
      </c>
      <c r="L380" s="75">
        <v>4</v>
      </c>
      <c r="M380" s="178"/>
      <c r="N380" s="75">
        <v>8</v>
      </c>
      <c r="O380" s="74"/>
    </row>
    <row r="381" spans="1:15" s="73" customFormat="1" ht="36.6" customHeight="1" x14ac:dyDescent="0.25">
      <c r="A381" s="178" t="s">
        <v>12</v>
      </c>
      <c r="B381" s="179" t="s">
        <v>13</v>
      </c>
      <c r="C381" s="184">
        <f>C382</f>
        <v>222</v>
      </c>
      <c r="D381" s="184">
        <f t="shared" ref="D381:N381" si="69">D382</f>
        <v>1305</v>
      </c>
      <c r="E381" s="184">
        <f t="shared" si="69"/>
        <v>632</v>
      </c>
      <c r="F381" s="184">
        <f t="shared" si="69"/>
        <v>0</v>
      </c>
      <c r="G381" s="184">
        <f t="shared" si="69"/>
        <v>218</v>
      </c>
      <c r="H381" s="184">
        <f t="shared" si="69"/>
        <v>1181</v>
      </c>
      <c r="I381" s="184">
        <f t="shared" si="69"/>
        <v>570</v>
      </c>
      <c r="J381" s="184">
        <f t="shared" si="69"/>
        <v>0</v>
      </c>
      <c r="K381" s="185">
        <f t="shared" si="69"/>
        <v>29</v>
      </c>
      <c r="L381" s="185">
        <f t="shared" si="69"/>
        <v>119</v>
      </c>
      <c r="M381" s="185">
        <f t="shared" si="69"/>
        <v>75</v>
      </c>
      <c r="N381" s="184">
        <f t="shared" si="69"/>
        <v>0</v>
      </c>
      <c r="O381" s="87"/>
    </row>
    <row r="382" spans="1:15" ht="53.25" customHeight="1" x14ac:dyDescent="0.25">
      <c r="A382" s="178"/>
      <c r="B382" s="179" t="s">
        <v>14</v>
      </c>
      <c r="C382" s="75">
        <v>222</v>
      </c>
      <c r="D382" s="75">
        <v>1305</v>
      </c>
      <c r="E382" s="75">
        <v>632</v>
      </c>
      <c r="F382" s="75">
        <v>0</v>
      </c>
      <c r="G382" s="75">
        <v>218</v>
      </c>
      <c r="H382" s="75">
        <v>1181</v>
      </c>
      <c r="I382" s="75">
        <v>570</v>
      </c>
      <c r="J382" s="75">
        <v>0</v>
      </c>
      <c r="K382" s="75">
        <v>29</v>
      </c>
      <c r="L382" s="75">
        <v>119</v>
      </c>
      <c r="M382" s="75">
        <v>75</v>
      </c>
      <c r="N382" s="75">
        <v>0</v>
      </c>
      <c r="O382" s="74"/>
    </row>
    <row r="383" spans="1:15" s="73" customFormat="1" ht="42.75" customHeight="1" x14ac:dyDescent="0.25">
      <c r="A383" s="216" t="s">
        <v>15</v>
      </c>
      <c r="B383" s="217" t="s">
        <v>717</v>
      </c>
      <c r="C383" s="218">
        <f>SUM(C381+C176)</f>
        <v>2436</v>
      </c>
      <c r="D383" s="218">
        <f t="shared" ref="D383:M383" si="70">SUM(D381+D176)</f>
        <v>3164</v>
      </c>
      <c r="E383" s="218">
        <f t="shared" si="70"/>
        <v>632</v>
      </c>
      <c r="F383" s="218">
        <f t="shared" si="70"/>
        <v>2279</v>
      </c>
      <c r="G383" s="218">
        <f t="shared" si="70"/>
        <v>2287</v>
      </c>
      <c r="H383" s="218">
        <f t="shared" si="70"/>
        <v>2980</v>
      </c>
      <c r="I383" s="218">
        <f t="shared" si="70"/>
        <v>570</v>
      </c>
      <c r="J383" s="218">
        <f t="shared" si="70"/>
        <v>1644</v>
      </c>
      <c r="K383" s="218">
        <f t="shared" si="70"/>
        <v>467</v>
      </c>
      <c r="L383" s="218">
        <f t="shared" si="70"/>
        <v>379</v>
      </c>
      <c r="M383" s="218">
        <f t="shared" si="70"/>
        <v>75</v>
      </c>
      <c r="N383" s="218">
        <f t="shared" ref="N383" si="71">SUM(N381+N176)</f>
        <v>1644</v>
      </c>
      <c r="O383" s="219"/>
    </row>
    <row r="384" spans="1:15" ht="53.25" customHeight="1" x14ac:dyDescent="0.25">
      <c r="A384" s="196"/>
      <c r="B384" s="179" t="s">
        <v>718</v>
      </c>
      <c r="C384" s="113">
        <f>SUM(C174,C383)</f>
        <v>3957</v>
      </c>
      <c r="D384" s="113">
        <f t="shared" ref="D384:N384" si="72">SUM(D174,D383)</f>
        <v>5176</v>
      </c>
      <c r="E384" s="113">
        <f t="shared" si="72"/>
        <v>12970</v>
      </c>
      <c r="F384" s="113">
        <f t="shared" si="72"/>
        <v>3649</v>
      </c>
      <c r="G384" s="113">
        <f t="shared" si="72"/>
        <v>3756</v>
      </c>
      <c r="H384" s="113">
        <f t="shared" si="72"/>
        <v>4843</v>
      </c>
      <c r="I384" s="113">
        <f t="shared" si="72"/>
        <v>12428</v>
      </c>
      <c r="J384" s="113">
        <f t="shared" si="72"/>
        <v>2699</v>
      </c>
      <c r="K384" s="113">
        <f t="shared" si="72"/>
        <v>707</v>
      </c>
      <c r="L384" s="113">
        <f t="shared" si="72"/>
        <v>605</v>
      </c>
      <c r="M384" s="113">
        <f t="shared" si="72"/>
        <v>128</v>
      </c>
      <c r="N384" s="113">
        <f t="shared" si="72"/>
        <v>2699</v>
      </c>
      <c r="O384" s="220"/>
    </row>
  </sheetData>
  <mergeCells count="9">
    <mergeCell ref="N1:O1"/>
    <mergeCell ref="C3:F3"/>
    <mergeCell ref="G3:J3"/>
    <mergeCell ref="K3:N3"/>
    <mergeCell ref="A3:A4"/>
    <mergeCell ref="B3:B4"/>
    <mergeCell ref="O3:O4"/>
    <mergeCell ref="A2:O2"/>
    <mergeCell ref="A1:C1"/>
  </mergeCells>
  <pageMargins left="0.39370078740157499" right="0.23622047244094499" top="0.23622047244094499" bottom="0.23622047244094499" header="0.27559055118110198" footer="0.196850393700787"/>
  <pageSetup paperSize="9" scale="9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4"/>
  <sheetViews>
    <sheetView tabSelected="1" zoomScaleNormal="100" workbookViewId="0">
      <selection activeCell="F6" sqref="F6"/>
    </sheetView>
  </sheetViews>
  <sheetFormatPr defaultColWidth="9" defaultRowHeight="15.75" x14ac:dyDescent="0.25"/>
  <cols>
    <col min="1" max="1" width="5" style="61" customWidth="1"/>
    <col min="2" max="2" width="24.375" style="78" bestFit="1" customWidth="1"/>
    <col min="3" max="6" width="11.25" style="61" customWidth="1"/>
    <col min="7" max="11" width="10.375" style="61" customWidth="1"/>
    <col min="12" max="16384" width="9" style="61"/>
  </cols>
  <sheetData>
    <row r="1" spans="1:11" ht="20.25" customHeight="1" x14ac:dyDescent="0.25">
      <c r="A1" s="301"/>
      <c r="B1" s="301"/>
      <c r="C1" s="301"/>
      <c r="D1" s="88"/>
      <c r="E1" s="88"/>
      <c r="F1" s="88"/>
      <c r="G1" s="88"/>
      <c r="H1" s="88"/>
      <c r="I1" s="397" t="s">
        <v>368</v>
      </c>
      <c r="J1" s="397"/>
      <c r="K1" s="397"/>
    </row>
    <row r="2" spans="1:11" ht="39.6" customHeight="1" x14ac:dyDescent="0.25">
      <c r="A2" s="398" t="s">
        <v>728</v>
      </c>
      <c r="B2" s="399"/>
      <c r="C2" s="399"/>
      <c r="D2" s="399"/>
      <c r="E2" s="399"/>
      <c r="F2" s="399"/>
      <c r="G2" s="399"/>
      <c r="H2" s="399"/>
      <c r="I2" s="399"/>
      <c r="J2" s="399"/>
      <c r="K2" s="399"/>
    </row>
    <row r="4" spans="1:11" ht="29.25" customHeight="1" x14ac:dyDescent="0.25">
      <c r="A4" s="310" t="s">
        <v>373</v>
      </c>
      <c r="B4" s="310" t="s">
        <v>301</v>
      </c>
      <c r="C4" s="310" t="s">
        <v>302</v>
      </c>
      <c r="D4" s="310" t="s">
        <v>303</v>
      </c>
      <c r="E4" s="310"/>
      <c r="F4" s="310"/>
      <c r="G4" s="308" t="s">
        <v>304</v>
      </c>
      <c r="H4" s="400"/>
      <c r="I4" s="400"/>
      <c r="J4" s="400"/>
      <c r="K4" s="309"/>
    </row>
    <row r="5" spans="1:11" ht="31.5" x14ac:dyDescent="0.25">
      <c r="A5" s="310"/>
      <c r="B5" s="310"/>
      <c r="C5" s="310"/>
      <c r="D5" s="22" t="s">
        <v>305</v>
      </c>
      <c r="E5" s="22" t="s">
        <v>306</v>
      </c>
      <c r="F5" s="22" t="s">
        <v>307</v>
      </c>
      <c r="G5" s="22">
        <v>2025</v>
      </c>
      <c r="H5" s="22">
        <v>2026</v>
      </c>
      <c r="I5" s="22">
        <v>2027</v>
      </c>
      <c r="J5" s="22">
        <v>2027</v>
      </c>
      <c r="K5" s="22">
        <v>2029</v>
      </c>
    </row>
    <row r="6" spans="1:11" x14ac:dyDescent="0.25">
      <c r="A6" s="99"/>
      <c r="B6" s="99" t="s">
        <v>377</v>
      </c>
      <c r="C6" s="99"/>
      <c r="D6" s="22"/>
      <c r="E6" s="22"/>
      <c r="F6" s="22"/>
      <c r="G6" s="22"/>
      <c r="H6" s="22"/>
      <c r="I6" s="22"/>
      <c r="J6" s="22"/>
      <c r="K6" s="22"/>
    </row>
    <row r="7" spans="1:11" x14ac:dyDescent="0.25">
      <c r="A7" s="22">
        <v>1</v>
      </c>
      <c r="B7" s="90" t="s">
        <v>540</v>
      </c>
      <c r="C7" s="22">
        <v>7</v>
      </c>
      <c r="D7" s="151">
        <v>5</v>
      </c>
      <c r="E7" s="151">
        <v>0</v>
      </c>
      <c r="F7" s="151">
        <v>2</v>
      </c>
      <c r="G7" s="22"/>
      <c r="H7" s="151">
        <v>0</v>
      </c>
      <c r="I7" s="22"/>
      <c r="J7" s="22"/>
      <c r="K7" s="22"/>
    </row>
    <row r="8" spans="1:11" x14ac:dyDescent="0.25">
      <c r="A8" s="22">
        <v>2</v>
      </c>
      <c r="B8" s="90" t="s">
        <v>541</v>
      </c>
      <c r="C8" s="22">
        <v>11</v>
      </c>
      <c r="D8" s="151">
        <v>5</v>
      </c>
      <c r="E8" s="151">
        <v>3</v>
      </c>
      <c r="F8" s="151">
        <v>3</v>
      </c>
      <c r="G8" s="22"/>
      <c r="H8" s="151">
        <v>3</v>
      </c>
      <c r="I8" s="22"/>
      <c r="J8" s="22"/>
      <c r="K8" s="22"/>
    </row>
    <row r="9" spans="1:11" x14ac:dyDescent="0.25">
      <c r="A9" s="22">
        <v>3</v>
      </c>
      <c r="B9" s="90" t="s">
        <v>720</v>
      </c>
      <c r="C9" s="22">
        <v>12</v>
      </c>
      <c r="D9" s="221">
        <v>8</v>
      </c>
      <c r="E9" s="222">
        <v>2</v>
      </c>
      <c r="F9" s="221">
        <v>2</v>
      </c>
      <c r="G9" s="22"/>
      <c r="H9" s="222">
        <v>2</v>
      </c>
      <c r="I9" s="22"/>
      <c r="J9" s="22"/>
      <c r="K9" s="22"/>
    </row>
    <row r="10" spans="1:11" x14ac:dyDescent="0.25">
      <c r="A10" s="22">
        <v>4</v>
      </c>
      <c r="B10" s="90" t="s">
        <v>542</v>
      </c>
      <c r="C10" s="22">
        <v>7</v>
      </c>
      <c r="D10" s="221">
        <v>5</v>
      </c>
      <c r="E10" s="223">
        <v>1</v>
      </c>
      <c r="F10" s="223">
        <v>1</v>
      </c>
      <c r="G10" s="22"/>
      <c r="H10" s="223">
        <v>1</v>
      </c>
      <c r="I10" s="22"/>
      <c r="J10" s="22"/>
      <c r="K10" s="22"/>
    </row>
    <row r="11" spans="1:11" x14ac:dyDescent="0.25">
      <c r="A11" s="22">
        <v>5</v>
      </c>
      <c r="B11" s="90" t="s">
        <v>543</v>
      </c>
      <c r="C11" s="22">
        <v>7</v>
      </c>
      <c r="D11" s="221">
        <v>5</v>
      </c>
      <c r="E11" s="223">
        <v>1</v>
      </c>
      <c r="F11" s="223">
        <v>1</v>
      </c>
      <c r="G11" s="22"/>
      <c r="H11" s="223">
        <v>1</v>
      </c>
      <c r="I11" s="22"/>
      <c r="J11" s="22"/>
      <c r="K11" s="22"/>
    </row>
    <row r="12" spans="1:11" x14ac:dyDescent="0.25">
      <c r="A12" s="22">
        <v>6</v>
      </c>
      <c r="B12" s="90" t="s">
        <v>544</v>
      </c>
      <c r="C12" s="22">
        <v>7</v>
      </c>
      <c r="D12" s="221">
        <v>5</v>
      </c>
      <c r="E12" s="223">
        <v>1</v>
      </c>
      <c r="F12" s="223">
        <v>1</v>
      </c>
      <c r="G12" s="22"/>
      <c r="H12" s="223">
        <v>1</v>
      </c>
      <c r="I12" s="22"/>
      <c r="J12" s="22"/>
      <c r="K12" s="22"/>
    </row>
    <row r="13" spans="1:11" x14ac:dyDescent="0.25">
      <c r="A13" s="22">
        <v>7</v>
      </c>
      <c r="B13" s="90" t="s">
        <v>545</v>
      </c>
      <c r="C13" s="22">
        <v>6</v>
      </c>
      <c r="D13" s="221">
        <v>4</v>
      </c>
      <c r="E13" s="223">
        <v>1</v>
      </c>
      <c r="F13" s="223">
        <v>1</v>
      </c>
      <c r="G13" s="22"/>
      <c r="H13" s="223">
        <v>1</v>
      </c>
      <c r="I13" s="22"/>
      <c r="J13" s="22"/>
      <c r="K13" s="22"/>
    </row>
    <row r="14" spans="1:11" x14ac:dyDescent="0.25">
      <c r="A14" s="22">
        <v>8</v>
      </c>
      <c r="B14" s="90" t="s">
        <v>546</v>
      </c>
      <c r="C14" s="22">
        <v>10</v>
      </c>
      <c r="D14" s="221">
        <v>7</v>
      </c>
      <c r="E14" s="223">
        <v>1</v>
      </c>
      <c r="F14" s="223">
        <v>2</v>
      </c>
      <c r="G14" s="22"/>
      <c r="H14" s="223">
        <v>1</v>
      </c>
      <c r="I14" s="22"/>
      <c r="J14" s="22"/>
      <c r="K14" s="22"/>
    </row>
    <row r="15" spans="1:11" x14ac:dyDescent="0.25">
      <c r="A15" s="22">
        <v>9</v>
      </c>
      <c r="B15" s="90" t="s">
        <v>547</v>
      </c>
      <c r="C15" s="22">
        <v>10</v>
      </c>
      <c r="D15" s="221">
        <v>6</v>
      </c>
      <c r="E15" s="223">
        <v>2</v>
      </c>
      <c r="F15" s="223">
        <v>2</v>
      </c>
      <c r="G15" s="22"/>
      <c r="H15" s="223">
        <v>2</v>
      </c>
      <c r="I15" s="22"/>
      <c r="J15" s="22"/>
      <c r="K15" s="22"/>
    </row>
    <row r="16" spans="1:11" x14ac:dyDescent="0.25">
      <c r="A16" s="22">
        <v>10</v>
      </c>
      <c r="B16" s="90" t="s">
        <v>549</v>
      </c>
      <c r="C16" s="22">
        <v>6</v>
      </c>
      <c r="D16" s="221">
        <v>4</v>
      </c>
      <c r="E16" s="223">
        <v>1</v>
      </c>
      <c r="F16" s="223">
        <v>1</v>
      </c>
      <c r="G16" s="22"/>
      <c r="H16" s="223">
        <v>1</v>
      </c>
      <c r="I16" s="22"/>
      <c r="J16" s="22"/>
      <c r="K16" s="22"/>
    </row>
    <row r="17" spans="1:11" x14ac:dyDescent="0.25">
      <c r="A17" s="22">
        <v>11</v>
      </c>
      <c r="B17" s="90" t="s">
        <v>550</v>
      </c>
      <c r="C17" s="22">
        <v>6</v>
      </c>
      <c r="D17" s="221">
        <v>4</v>
      </c>
      <c r="E17" s="223">
        <v>1</v>
      </c>
      <c r="F17" s="223">
        <v>1</v>
      </c>
      <c r="G17" s="22"/>
      <c r="H17" s="223">
        <v>1</v>
      </c>
      <c r="I17" s="22"/>
      <c r="J17" s="22"/>
      <c r="K17" s="22"/>
    </row>
    <row r="18" spans="1:11" x14ac:dyDescent="0.25">
      <c r="A18" s="22">
        <v>12</v>
      </c>
      <c r="B18" s="90" t="s">
        <v>536</v>
      </c>
      <c r="C18" s="22">
        <v>3</v>
      </c>
      <c r="D18" s="221">
        <v>3</v>
      </c>
      <c r="E18" s="223">
        <v>0</v>
      </c>
      <c r="F18" s="223">
        <v>0</v>
      </c>
      <c r="G18" s="22"/>
      <c r="H18" s="223">
        <v>0</v>
      </c>
      <c r="I18" s="22"/>
      <c r="J18" s="22"/>
      <c r="K18" s="22"/>
    </row>
    <row r="19" spans="1:11" x14ac:dyDescent="0.25">
      <c r="A19" s="22">
        <v>13</v>
      </c>
      <c r="B19" s="90" t="s">
        <v>551</v>
      </c>
      <c r="C19" s="22">
        <v>6</v>
      </c>
      <c r="D19" s="221">
        <v>4</v>
      </c>
      <c r="E19" s="223">
        <v>1</v>
      </c>
      <c r="F19" s="223">
        <v>1</v>
      </c>
      <c r="G19" s="22"/>
      <c r="H19" s="223">
        <v>1</v>
      </c>
      <c r="I19" s="22"/>
      <c r="J19" s="22"/>
      <c r="K19" s="22"/>
    </row>
    <row r="20" spans="1:11" x14ac:dyDescent="0.25">
      <c r="A20" s="22">
        <v>14</v>
      </c>
      <c r="B20" s="90" t="s">
        <v>552</v>
      </c>
      <c r="C20" s="22">
        <v>15</v>
      </c>
      <c r="D20" s="221">
        <v>6</v>
      </c>
      <c r="E20" s="223">
        <v>4</v>
      </c>
      <c r="F20" s="223">
        <v>5</v>
      </c>
      <c r="G20" s="22"/>
      <c r="H20" s="223">
        <v>4</v>
      </c>
      <c r="I20" s="22"/>
      <c r="J20" s="22"/>
      <c r="K20" s="22"/>
    </row>
    <row r="21" spans="1:11" x14ac:dyDescent="0.25">
      <c r="A21" s="22">
        <v>15</v>
      </c>
      <c r="B21" s="90" t="s">
        <v>553</v>
      </c>
      <c r="C21" s="22">
        <v>9</v>
      </c>
      <c r="D21" s="221">
        <v>4</v>
      </c>
      <c r="E21" s="223">
        <v>2</v>
      </c>
      <c r="F21" s="223">
        <v>3</v>
      </c>
      <c r="G21" s="22"/>
      <c r="H21" s="223">
        <v>2</v>
      </c>
      <c r="I21" s="22"/>
      <c r="J21" s="22"/>
      <c r="K21" s="22"/>
    </row>
    <row r="22" spans="1:11" x14ac:dyDescent="0.25">
      <c r="A22" s="22">
        <v>16</v>
      </c>
      <c r="B22" s="90" t="s">
        <v>554</v>
      </c>
      <c r="C22" s="22">
        <v>6</v>
      </c>
      <c r="D22" s="221">
        <v>4</v>
      </c>
      <c r="E22" s="223">
        <v>0</v>
      </c>
      <c r="F22" s="223">
        <v>2</v>
      </c>
      <c r="G22" s="22"/>
      <c r="H22" s="223">
        <v>0</v>
      </c>
      <c r="I22" s="22"/>
      <c r="J22" s="22"/>
      <c r="K22" s="22"/>
    </row>
    <row r="23" spans="1:11" x14ac:dyDescent="0.25">
      <c r="A23" s="22">
        <v>17</v>
      </c>
      <c r="B23" s="90" t="s">
        <v>555</v>
      </c>
      <c r="C23" s="22">
        <v>7</v>
      </c>
      <c r="D23" s="221">
        <v>4</v>
      </c>
      <c r="E23" s="223">
        <v>1</v>
      </c>
      <c r="F23" s="223">
        <v>2</v>
      </c>
      <c r="G23" s="22"/>
      <c r="H23" s="223">
        <v>1</v>
      </c>
      <c r="I23" s="22"/>
      <c r="J23" s="22"/>
      <c r="K23" s="22"/>
    </row>
    <row r="24" spans="1:11" x14ac:dyDescent="0.25">
      <c r="A24" s="22">
        <v>18</v>
      </c>
      <c r="B24" s="90" t="s">
        <v>556</v>
      </c>
      <c r="C24" s="22">
        <v>9</v>
      </c>
      <c r="D24" s="221">
        <v>4</v>
      </c>
      <c r="E24" s="223">
        <v>2</v>
      </c>
      <c r="F24" s="223">
        <v>3</v>
      </c>
      <c r="G24" s="22"/>
      <c r="H24" s="223">
        <v>2</v>
      </c>
      <c r="I24" s="22"/>
      <c r="J24" s="22"/>
      <c r="K24" s="22"/>
    </row>
    <row r="25" spans="1:11" x14ac:dyDescent="0.25">
      <c r="A25" s="22">
        <v>19</v>
      </c>
      <c r="B25" s="90" t="s">
        <v>557</v>
      </c>
      <c r="C25" s="22">
        <v>6</v>
      </c>
      <c r="D25" s="221">
        <v>4</v>
      </c>
      <c r="E25" s="223">
        <v>0</v>
      </c>
      <c r="F25" s="223">
        <v>2</v>
      </c>
      <c r="G25" s="22"/>
      <c r="H25" s="223">
        <v>0</v>
      </c>
      <c r="I25" s="22"/>
      <c r="J25" s="22"/>
      <c r="K25" s="22"/>
    </row>
    <row r="26" spans="1:11" x14ac:dyDescent="0.25">
      <c r="A26" s="22">
        <v>20</v>
      </c>
      <c r="B26" s="90" t="s">
        <v>558</v>
      </c>
      <c r="C26" s="22">
        <v>8</v>
      </c>
      <c r="D26" s="221">
        <v>5</v>
      </c>
      <c r="E26" s="223">
        <v>1</v>
      </c>
      <c r="F26" s="223">
        <v>2</v>
      </c>
      <c r="G26" s="22"/>
      <c r="H26" s="223">
        <v>1</v>
      </c>
      <c r="I26" s="22"/>
      <c r="J26" s="22"/>
      <c r="K26" s="22"/>
    </row>
    <row r="27" spans="1:11" x14ac:dyDescent="0.25">
      <c r="A27" s="22">
        <v>21</v>
      </c>
      <c r="B27" s="90" t="s">
        <v>559</v>
      </c>
      <c r="C27" s="22">
        <v>9</v>
      </c>
      <c r="D27" s="221">
        <v>5</v>
      </c>
      <c r="E27" s="223">
        <v>1</v>
      </c>
      <c r="F27" s="223">
        <v>3</v>
      </c>
      <c r="G27" s="22"/>
      <c r="H27" s="223">
        <v>1</v>
      </c>
      <c r="I27" s="22"/>
      <c r="J27" s="22"/>
      <c r="K27" s="22"/>
    </row>
    <row r="28" spans="1:11" x14ac:dyDescent="0.25">
      <c r="A28" s="22">
        <v>22</v>
      </c>
      <c r="B28" s="90" t="s">
        <v>560</v>
      </c>
      <c r="C28" s="22">
        <v>6</v>
      </c>
      <c r="D28" s="221">
        <v>4</v>
      </c>
      <c r="E28" s="223">
        <v>0</v>
      </c>
      <c r="F28" s="223">
        <v>2</v>
      </c>
      <c r="G28" s="22"/>
      <c r="H28" s="223">
        <v>0</v>
      </c>
      <c r="I28" s="22"/>
      <c r="J28" s="22"/>
      <c r="K28" s="22"/>
    </row>
    <row r="29" spans="1:11" x14ac:dyDescent="0.25">
      <c r="A29" s="22">
        <v>23</v>
      </c>
      <c r="B29" s="90" t="s">
        <v>561</v>
      </c>
      <c r="C29" s="22">
        <v>12</v>
      </c>
      <c r="D29" s="221">
        <v>5</v>
      </c>
      <c r="E29" s="223">
        <v>3</v>
      </c>
      <c r="F29" s="223">
        <v>4</v>
      </c>
      <c r="G29" s="22"/>
      <c r="H29" s="223">
        <v>3</v>
      </c>
      <c r="I29" s="22"/>
      <c r="J29" s="22"/>
      <c r="K29" s="22"/>
    </row>
    <row r="30" spans="1:11" x14ac:dyDescent="0.25">
      <c r="A30" s="22">
        <v>24</v>
      </c>
      <c r="B30" s="90" t="s">
        <v>562</v>
      </c>
      <c r="C30" s="22">
        <v>7</v>
      </c>
      <c r="D30" s="221">
        <v>4</v>
      </c>
      <c r="E30" s="223">
        <v>1</v>
      </c>
      <c r="F30" s="223">
        <v>2</v>
      </c>
      <c r="G30" s="22"/>
      <c r="H30" s="223">
        <v>1</v>
      </c>
      <c r="I30" s="22"/>
      <c r="J30" s="22"/>
      <c r="K30" s="22"/>
    </row>
    <row r="31" spans="1:11" x14ac:dyDescent="0.25">
      <c r="A31" s="22">
        <v>25</v>
      </c>
      <c r="B31" s="90" t="s">
        <v>563</v>
      </c>
      <c r="C31" s="22">
        <v>6</v>
      </c>
      <c r="D31" s="221">
        <v>4</v>
      </c>
      <c r="E31" s="223">
        <v>0</v>
      </c>
      <c r="F31" s="223">
        <v>2</v>
      </c>
      <c r="G31" s="22"/>
      <c r="H31" s="223">
        <v>0</v>
      </c>
      <c r="I31" s="22"/>
      <c r="J31" s="22"/>
      <c r="K31" s="22"/>
    </row>
    <row r="32" spans="1:11" x14ac:dyDescent="0.25">
      <c r="A32" s="22">
        <v>26</v>
      </c>
      <c r="B32" s="90" t="s">
        <v>564</v>
      </c>
      <c r="C32" s="22">
        <v>6</v>
      </c>
      <c r="D32" s="221">
        <v>4</v>
      </c>
      <c r="E32" s="223">
        <v>0</v>
      </c>
      <c r="F32" s="223">
        <v>2</v>
      </c>
      <c r="G32" s="22"/>
      <c r="H32" s="223">
        <v>0</v>
      </c>
      <c r="I32" s="22"/>
      <c r="J32" s="22"/>
      <c r="K32" s="22"/>
    </row>
    <row r="33" spans="1:11" x14ac:dyDescent="0.25">
      <c r="A33" s="22">
        <v>27</v>
      </c>
      <c r="B33" s="90" t="s">
        <v>537</v>
      </c>
      <c r="C33" s="22">
        <v>3</v>
      </c>
      <c r="D33" s="221">
        <v>3</v>
      </c>
      <c r="E33" s="223">
        <v>0</v>
      </c>
      <c r="F33" s="223">
        <v>0</v>
      </c>
      <c r="G33" s="22"/>
      <c r="H33" s="223">
        <v>0</v>
      </c>
      <c r="I33" s="22"/>
      <c r="J33" s="22"/>
      <c r="K33" s="22"/>
    </row>
    <row r="34" spans="1:11" x14ac:dyDescent="0.25">
      <c r="A34" s="22">
        <v>28</v>
      </c>
      <c r="B34" s="90" t="s">
        <v>538</v>
      </c>
      <c r="C34" s="22">
        <v>4</v>
      </c>
      <c r="D34" s="221">
        <v>4</v>
      </c>
      <c r="E34" s="223">
        <v>0</v>
      </c>
      <c r="F34" s="223">
        <v>0</v>
      </c>
      <c r="G34" s="22"/>
      <c r="H34" s="223">
        <v>0</v>
      </c>
      <c r="I34" s="22"/>
      <c r="J34" s="22"/>
      <c r="K34" s="22"/>
    </row>
    <row r="35" spans="1:11" x14ac:dyDescent="0.25">
      <c r="A35" s="22">
        <v>29</v>
      </c>
      <c r="B35" s="90" t="s">
        <v>565</v>
      </c>
      <c r="C35" s="22">
        <v>5</v>
      </c>
      <c r="D35" s="221">
        <v>4</v>
      </c>
      <c r="E35" s="223">
        <v>0</v>
      </c>
      <c r="F35" s="223">
        <v>1</v>
      </c>
      <c r="G35" s="22"/>
      <c r="H35" s="223">
        <v>0</v>
      </c>
      <c r="I35" s="22"/>
      <c r="J35" s="22"/>
      <c r="K35" s="22"/>
    </row>
    <row r="36" spans="1:11" x14ac:dyDescent="0.25">
      <c r="A36" s="22">
        <v>30</v>
      </c>
      <c r="B36" s="90" t="s">
        <v>566</v>
      </c>
      <c r="C36" s="22">
        <v>9</v>
      </c>
      <c r="D36" s="221">
        <v>5</v>
      </c>
      <c r="E36" s="223">
        <v>1</v>
      </c>
      <c r="F36" s="223">
        <v>3</v>
      </c>
      <c r="G36" s="22"/>
      <c r="H36" s="223">
        <v>1</v>
      </c>
      <c r="I36" s="22"/>
      <c r="J36" s="22"/>
      <c r="K36" s="22"/>
    </row>
    <row r="37" spans="1:11" x14ac:dyDescent="0.25">
      <c r="A37" s="22">
        <v>31</v>
      </c>
      <c r="B37" s="90" t="s">
        <v>567</v>
      </c>
      <c r="C37" s="22">
        <v>9</v>
      </c>
      <c r="D37" s="221">
        <v>5</v>
      </c>
      <c r="E37" s="223">
        <v>1</v>
      </c>
      <c r="F37" s="223">
        <v>3</v>
      </c>
      <c r="G37" s="22"/>
      <c r="H37" s="223">
        <v>1</v>
      </c>
      <c r="I37" s="22"/>
      <c r="J37" s="22"/>
      <c r="K37" s="22"/>
    </row>
    <row r="38" spans="1:11" x14ac:dyDescent="0.25">
      <c r="A38" s="22">
        <v>32</v>
      </c>
      <c r="B38" s="90" t="s">
        <v>568</v>
      </c>
      <c r="C38" s="22">
        <v>6</v>
      </c>
      <c r="D38" s="221">
        <v>4</v>
      </c>
      <c r="E38" s="223">
        <v>0</v>
      </c>
      <c r="F38" s="223">
        <v>2</v>
      </c>
      <c r="G38" s="22"/>
      <c r="H38" s="223">
        <v>0</v>
      </c>
      <c r="I38" s="22"/>
      <c r="J38" s="22"/>
      <c r="K38" s="22"/>
    </row>
    <row r="39" spans="1:11" x14ac:dyDescent="0.25">
      <c r="A39" s="22">
        <v>33</v>
      </c>
      <c r="B39" s="90" t="s">
        <v>569</v>
      </c>
      <c r="C39" s="22">
        <v>9</v>
      </c>
      <c r="D39" s="221">
        <v>5</v>
      </c>
      <c r="E39" s="223">
        <v>1</v>
      </c>
      <c r="F39" s="223">
        <v>3</v>
      </c>
      <c r="G39" s="22"/>
      <c r="H39" s="223">
        <v>1</v>
      </c>
      <c r="I39" s="22"/>
      <c r="J39" s="22"/>
      <c r="K39" s="22"/>
    </row>
    <row r="40" spans="1:11" x14ac:dyDescent="0.25">
      <c r="A40" s="22">
        <v>34</v>
      </c>
      <c r="B40" s="90" t="s">
        <v>570</v>
      </c>
      <c r="C40" s="22">
        <v>9</v>
      </c>
      <c r="D40" s="221">
        <v>5</v>
      </c>
      <c r="E40" s="223">
        <v>1</v>
      </c>
      <c r="F40" s="223">
        <v>3</v>
      </c>
      <c r="G40" s="22"/>
      <c r="H40" s="223">
        <v>1</v>
      </c>
      <c r="I40" s="22"/>
      <c r="J40" s="22"/>
      <c r="K40" s="22"/>
    </row>
    <row r="41" spans="1:11" x14ac:dyDescent="0.25">
      <c r="A41" s="22">
        <v>35</v>
      </c>
      <c r="B41" s="90" t="s">
        <v>571</v>
      </c>
      <c r="C41" s="22">
        <v>12</v>
      </c>
      <c r="D41" s="221">
        <v>5</v>
      </c>
      <c r="E41" s="223">
        <v>3</v>
      </c>
      <c r="F41" s="223">
        <v>4</v>
      </c>
      <c r="G41" s="22"/>
      <c r="H41" s="223">
        <v>3</v>
      </c>
      <c r="I41" s="22"/>
      <c r="J41" s="22"/>
      <c r="K41" s="22"/>
    </row>
    <row r="42" spans="1:11" x14ac:dyDescent="0.25">
      <c r="A42" s="22">
        <v>36</v>
      </c>
      <c r="B42" s="90" t="s">
        <v>572</v>
      </c>
      <c r="C42" s="22">
        <v>9</v>
      </c>
      <c r="D42" s="221">
        <v>5</v>
      </c>
      <c r="E42" s="223">
        <v>1</v>
      </c>
      <c r="F42" s="223">
        <v>3</v>
      </c>
      <c r="G42" s="22"/>
      <c r="H42" s="223">
        <v>1</v>
      </c>
      <c r="I42" s="22"/>
      <c r="J42" s="22"/>
      <c r="K42" s="22"/>
    </row>
    <row r="43" spans="1:11" x14ac:dyDescent="0.25">
      <c r="A43" s="22">
        <v>37</v>
      </c>
      <c r="B43" s="90" t="s">
        <v>719</v>
      </c>
      <c r="C43" s="22">
        <v>12</v>
      </c>
      <c r="D43" s="221">
        <v>7</v>
      </c>
      <c r="E43" s="223">
        <v>2</v>
      </c>
      <c r="F43" s="223">
        <v>3</v>
      </c>
      <c r="G43" s="22"/>
      <c r="H43" s="223">
        <v>2</v>
      </c>
      <c r="I43" s="22"/>
      <c r="J43" s="22"/>
      <c r="K43" s="22"/>
    </row>
    <row r="44" spans="1:11" x14ac:dyDescent="0.25">
      <c r="A44" s="22">
        <v>38</v>
      </c>
      <c r="B44" s="90" t="s">
        <v>573</v>
      </c>
      <c r="C44" s="22">
        <v>11</v>
      </c>
      <c r="D44" s="221">
        <v>6</v>
      </c>
      <c r="E44" s="223">
        <v>2</v>
      </c>
      <c r="F44" s="223">
        <v>3</v>
      </c>
      <c r="G44" s="22"/>
      <c r="H44" s="223">
        <v>2</v>
      </c>
      <c r="I44" s="22"/>
      <c r="J44" s="22"/>
      <c r="K44" s="22"/>
    </row>
    <row r="45" spans="1:11" x14ac:dyDescent="0.25">
      <c r="A45" s="22">
        <v>39</v>
      </c>
      <c r="B45" s="90" t="s">
        <v>574</v>
      </c>
      <c r="C45" s="22">
        <v>16</v>
      </c>
      <c r="D45" s="221">
        <v>8</v>
      </c>
      <c r="E45" s="223">
        <v>4</v>
      </c>
      <c r="F45" s="223">
        <v>4</v>
      </c>
      <c r="G45" s="22"/>
      <c r="H45" s="223">
        <v>4</v>
      </c>
      <c r="I45" s="22"/>
      <c r="J45" s="22"/>
      <c r="K45" s="22"/>
    </row>
    <row r="46" spans="1:11" x14ac:dyDescent="0.25">
      <c r="A46" s="22">
        <v>40</v>
      </c>
      <c r="B46" s="90" t="s">
        <v>575</v>
      </c>
      <c r="C46" s="22">
        <v>10</v>
      </c>
      <c r="D46" s="221">
        <v>5</v>
      </c>
      <c r="E46" s="223">
        <v>2</v>
      </c>
      <c r="F46" s="223">
        <v>3</v>
      </c>
      <c r="G46" s="22"/>
      <c r="H46" s="223">
        <v>2</v>
      </c>
      <c r="I46" s="22"/>
      <c r="J46" s="22"/>
      <c r="K46" s="22"/>
    </row>
    <row r="47" spans="1:11" x14ac:dyDescent="0.25">
      <c r="A47" s="22">
        <v>41</v>
      </c>
      <c r="B47" s="90" t="s">
        <v>576</v>
      </c>
      <c r="C47" s="22">
        <v>9</v>
      </c>
      <c r="D47" s="221">
        <v>5</v>
      </c>
      <c r="E47" s="223">
        <v>1</v>
      </c>
      <c r="F47" s="223">
        <v>3</v>
      </c>
      <c r="G47" s="22"/>
      <c r="H47" s="223">
        <v>1</v>
      </c>
      <c r="I47" s="22"/>
      <c r="J47" s="22"/>
      <c r="K47" s="22"/>
    </row>
    <row r="48" spans="1:11" x14ac:dyDescent="0.25">
      <c r="A48" s="22">
        <v>42</v>
      </c>
      <c r="B48" s="90" t="s">
        <v>577</v>
      </c>
      <c r="C48" s="22">
        <v>10</v>
      </c>
      <c r="D48" s="221">
        <v>5</v>
      </c>
      <c r="E48" s="223">
        <v>2</v>
      </c>
      <c r="F48" s="223">
        <v>3</v>
      </c>
      <c r="G48" s="22"/>
      <c r="H48" s="223">
        <v>2</v>
      </c>
      <c r="I48" s="22"/>
      <c r="J48" s="22"/>
      <c r="K48" s="22"/>
    </row>
    <row r="49" spans="1:11" x14ac:dyDescent="0.25">
      <c r="A49" s="22">
        <v>43</v>
      </c>
      <c r="B49" s="90" t="s">
        <v>578</v>
      </c>
      <c r="C49" s="22">
        <v>11</v>
      </c>
      <c r="D49" s="221">
        <v>6</v>
      </c>
      <c r="E49" s="223">
        <v>2</v>
      </c>
      <c r="F49" s="223">
        <v>3</v>
      </c>
      <c r="G49" s="22"/>
      <c r="H49" s="223">
        <v>2</v>
      </c>
      <c r="I49" s="22"/>
      <c r="J49" s="22"/>
      <c r="K49" s="22"/>
    </row>
    <row r="50" spans="1:11" x14ac:dyDescent="0.25">
      <c r="A50" s="22">
        <v>44</v>
      </c>
      <c r="B50" s="90" t="s">
        <v>579</v>
      </c>
      <c r="C50" s="22">
        <v>10</v>
      </c>
      <c r="D50" s="221">
        <v>5</v>
      </c>
      <c r="E50" s="223">
        <v>2</v>
      </c>
      <c r="F50" s="223">
        <v>3</v>
      </c>
      <c r="G50" s="22"/>
      <c r="H50" s="223">
        <v>2</v>
      </c>
      <c r="I50" s="22"/>
      <c r="J50" s="22"/>
      <c r="K50" s="22"/>
    </row>
    <row r="51" spans="1:11" x14ac:dyDescent="0.25">
      <c r="A51" s="22">
        <v>45</v>
      </c>
      <c r="B51" s="90" t="s">
        <v>580</v>
      </c>
      <c r="C51" s="22">
        <v>9</v>
      </c>
      <c r="D51" s="221">
        <v>5</v>
      </c>
      <c r="E51" s="223">
        <v>1</v>
      </c>
      <c r="F51" s="223">
        <v>3</v>
      </c>
      <c r="G51" s="22"/>
      <c r="H51" s="223">
        <v>1</v>
      </c>
      <c r="I51" s="22"/>
      <c r="J51" s="22"/>
      <c r="K51" s="22"/>
    </row>
    <row r="52" spans="1:11" x14ac:dyDescent="0.25">
      <c r="A52" s="22">
        <v>46</v>
      </c>
      <c r="B52" s="90" t="s">
        <v>581</v>
      </c>
      <c r="C52" s="22">
        <v>10</v>
      </c>
      <c r="D52" s="221">
        <v>5</v>
      </c>
      <c r="E52" s="223">
        <v>2</v>
      </c>
      <c r="F52" s="223">
        <v>3</v>
      </c>
      <c r="G52" s="22"/>
      <c r="H52" s="223">
        <v>2</v>
      </c>
      <c r="I52" s="22"/>
      <c r="J52" s="22"/>
      <c r="K52" s="22"/>
    </row>
    <row r="53" spans="1:11" x14ac:dyDescent="0.25">
      <c r="A53" s="22">
        <v>47</v>
      </c>
      <c r="B53" s="90" t="s">
        <v>582</v>
      </c>
      <c r="C53" s="22">
        <v>5</v>
      </c>
      <c r="D53" s="221">
        <v>4</v>
      </c>
      <c r="E53" s="223">
        <v>0</v>
      </c>
      <c r="F53" s="223">
        <v>1</v>
      </c>
      <c r="G53" s="22"/>
      <c r="H53" s="223">
        <v>0</v>
      </c>
      <c r="I53" s="22"/>
      <c r="J53" s="22"/>
      <c r="K53" s="22"/>
    </row>
    <row r="54" spans="1:11" x14ac:dyDescent="0.25">
      <c r="A54" s="22">
        <v>48</v>
      </c>
      <c r="B54" s="90" t="s">
        <v>583</v>
      </c>
      <c r="C54" s="22">
        <v>27</v>
      </c>
      <c r="D54" s="221">
        <v>14</v>
      </c>
      <c r="E54" s="223">
        <v>6</v>
      </c>
      <c r="F54" s="223">
        <v>7</v>
      </c>
      <c r="G54" s="22"/>
      <c r="H54" s="223">
        <v>6</v>
      </c>
      <c r="I54" s="22"/>
      <c r="J54" s="22"/>
      <c r="K54" s="22"/>
    </row>
    <row r="55" spans="1:11" x14ac:dyDescent="0.25">
      <c r="A55" s="22">
        <v>49</v>
      </c>
      <c r="B55" s="90" t="s">
        <v>584</v>
      </c>
      <c r="C55" s="22">
        <v>8</v>
      </c>
      <c r="D55" s="221">
        <v>5</v>
      </c>
      <c r="E55" s="223">
        <v>1</v>
      </c>
      <c r="F55" s="223">
        <v>2</v>
      </c>
      <c r="G55" s="22"/>
      <c r="H55" s="223">
        <v>1</v>
      </c>
      <c r="I55" s="22"/>
      <c r="J55" s="22"/>
      <c r="K55" s="22"/>
    </row>
    <row r="56" spans="1:11" x14ac:dyDescent="0.25">
      <c r="A56" s="22">
        <v>50</v>
      </c>
      <c r="B56" s="90" t="s">
        <v>585</v>
      </c>
      <c r="C56" s="22">
        <v>18</v>
      </c>
      <c r="D56" s="221">
        <v>9</v>
      </c>
      <c r="E56" s="223">
        <v>4</v>
      </c>
      <c r="F56" s="223">
        <v>5</v>
      </c>
      <c r="G56" s="22"/>
      <c r="H56" s="223">
        <v>4</v>
      </c>
      <c r="I56" s="22"/>
      <c r="J56" s="22"/>
      <c r="K56" s="22"/>
    </row>
    <row r="57" spans="1:11" x14ac:dyDescent="0.25">
      <c r="A57" s="22">
        <v>51</v>
      </c>
      <c r="B57" s="90" t="s">
        <v>586</v>
      </c>
      <c r="C57" s="22">
        <v>7</v>
      </c>
      <c r="D57" s="221">
        <v>4</v>
      </c>
      <c r="E57" s="223">
        <v>1</v>
      </c>
      <c r="F57" s="223">
        <v>2</v>
      </c>
      <c r="G57" s="22"/>
      <c r="H57" s="223">
        <v>1</v>
      </c>
      <c r="I57" s="22"/>
      <c r="J57" s="22"/>
      <c r="K57" s="22"/>
    </row>
    <row r="58" spans="1:11" x14ac:dyDescent="0.25">
      <c r="A58" s="99"/>
      <c r="B58" s="99" t="s">
        <v>721</v>
      </c>
      <c r="C58" s="99">
        <f>SUM(C7:C57)</f>
        <v>452</v>
      </c>
      <c r="D58" s="106">
        <f>SUM(D7:D57)</f>
        <v>260</v>
      </c>
      <c r="E58" s="106">
        <f t="shared" ref="E58:F58" si="0">SUM(E7:E57)</f>
        <v>70</v>
      </c>
      <c r="F58" s="106">
        <f t="shared" si="0"/>
        <v>122</v>
      </c>
      <c r="G58" s="22"/>
      <c r="H58" s="106">
        <f t="shared" ref="H58" si="1">SUM(H7:H57)</f>
        <v>70</v>
      </c>
      <c r="I58" s="22"/>
      <c r="J58" s="22"/>
      <c r="K58" s="22"/>
    </row>
    <row r="59" spans="1:11" x14ac:dyDescent="0.25">
      <c r="A59" s="99"/>
      <c r="B59" s="99" t="s">
        <v>535</v>
      </c>
      <c r="C59" s="99"/>
      <c r="D59" s="22"/>
      <c r="E59" s="22"/>
      <c r="F59" s="22"/>
      <c r="G59" s="22"/>
      <c r="H59" s="22"/>
      <c r="I59" s="22"/>
      <c r="J59" s="22"/>
      <c r="K59" s="22"/>
    </row>
    <row r="60" spans="1:11" ht="18.75" customHeight="1" x14ac:dyDescent="0.25">
      <c r="A60" s="90">
        <v>1</v>
      </c>
      <c r="B60" s="90" t="s">
        <v>20</v>
      </c>
      <c r="C60" s="22">
        <v>6</v>
      </c>
      <c r="D60" s="22">
        <v>6</v>
      </c>
      <c r="E60" s="22"/>
      <c r="F60" s="22"/>
      <c r="G60" s="22"/>
      <c r="H60" s="22"/>
      <c r="I60" s="22"/>
      <c r="J60" s="22"/>
      <c r="K60" s="22"/>
    </row>
    <row r="61" spans="1:11" ht="18.75" customHeight="1" x14ac:dyDescent="0.25">
      <c r="A61" s="90">
        <v>2</v>
      </c>
      <c r="B61" s="90" t="s">
        <v>235</v>
      </c>
      <c r="C61" s="22">
        <v>20</v>
      </c>
      <c r="D61" s="22">
        <v>18</v>
      </c>
      <c r="E61" s="22">
        <v>2</v>
      </c>
      <c r="F61" s="22"/>
      <c r="G61" s="22">
        <v>2</v>
      </c>
      <c r="H61" s="22"/>
      <c r="I61" s="22"/>
      <c r="J61" s="22"/>
      <c r="K61" s="22"/>
    </row>
    <row r="62" spans="1:11" ht="18.75" customHeight="1" x14ac:dyDescent="0.25">
      <c r="A62" s="90">
        <v>3</v>
      </c>
      <c r="B62" s="90" t="s">
        <v>27</v>
      </c>
      <c r="C62" s="22">
        <v>5</v>
      </c>
      <c r="D62" s="22">
        <v>5</v>
      </c>
      <c r="E62" s="22"/>
      <c r="F62" s="22"/>
      <c r="G62" s="22"/>
      <c r="H62" s="22"/>
      <c r="I62" s="22"/>
      <c r="J62" s="22"/>
      <c r="K62" s="22"/>
    </row>
    <row r="63" spans="1:11" ht="18.75" customHeight="1" x14ac:dyDescent="0.25">
      <c r="A63" s="90">
        <v>4</v>
      </c>
      <c r="B63" s="90" t="s">
        <v>236</v>
      </c>
      <c r="C63" s="22">
        <v>9</v>
      </c>
      <c r="D63" s="22">
        <v>8</v>
      </c>
      <c r="E63" s="22">
        <v>1</v>
      </c>
      <c r="F63" s="22"/>
      <c r="G63" s="22">
        <v>1</v>
      </c>
      <c r="H63" s="22"/>
      <c r="I63" s="22"/>
      <c r="J63" s="22"/>
      <c r="K63" s="22"/>
    </row>
    <row r="64" spans="1:11" ht="18.75" customHeight="1" x14ac:dyDescent="0.25">
      <c r="A64" s="90">
        <v>5</v>
      </c>
      <c r="B64" s="90" t="s">
        <v>37</v>
      </c>
      <c r="C64" s="22">
        <v>5</v>
      </c>
      <c r="D64" s="22">
        <v>5</v>
      </c>
      <c r="E64" s="22"/>
      <c r="F64" s="22"/>
      <c r="G64" s="22"/>
      <c r="H64" s="22"/>
      <c r="I64" s="22"/>
      <c r="J64" s="22"/>
      <c r="K64" s="22"/>
    </row>
    <row r="65" spans="1:11" ht="18.75" customHeight="1" x14ac:dyDescent="0.25">
      <c r="A65" s="90">
        <v>6</v>
      </c>
      <c r="B65" s="90" t="s">
        <v>40</v>
      </c>
      <c r="C65" s="22">
        <v>5</v>
      </c>
      <c r="D65" s="22">
        <v>5</v>
      </c>
      <c r="E65" s="22"/>
      <c r="F65" s="22"/>
      <c r="G65" s="22"/>
      <c r="H65" s="22"/>
      <c r="I65" s="22"/>
      <c r="J65" s="22"/>
      <c r="K65" s="22"/>
    </row>
    <row r="66" spans="1:11" ht="18.75" customHeight="1" x14ac:dyDescent="0.25">
      <c r="A66" s="90">
        <v>7</v>
      </c>
      <c r="B66" s="90" t="s">
        <v>41</v>
      </c>
      <c r="C66" s="22">
        <v>3</v>
      </c>
      <c r="D66" s="22">
        <v>3</v>
      </c>
      <c r="E66" s="22"/>
      <c r="F66" s="22"/>
      <c r="G66" s="22"/>
      <c r="H66" s="22"/>
      <c r="I66" s="22"/>
      <c r="J66" s="22"/>
      <c r="K66" s="22"/>
    </row>
    <row r="67" spans="1:11" ht="18.75" customHeight="1" x14ac:dyDescent="0.25">
      <c r="A67" s="90">
        <v>8</v>
      </c>
      <c r="B67" s="90" t="s">
        <v>237</v>
      </c>
      <c r="C67" s="22">
        <v>13</v>
      </c>
      <c r="D67" s="22">
        <v>13</v>
      </c>
      <c r="E67" s="22"/>
      <c r="F67" s="22"/>
      <c r="G67" s="22"/>
      <c r="H67" s="22"/>
      <c r="I67" s="22"/>
      <c r="J67" s="22"/>
      <c r="K67" s="22"/>
    </row>
    <row r="68" spans="1:11" ht="18.75" customHeight="1" x14ac:dyDescent="0.25">
      <c r="A68" s="90">
        <v>9</v>
      </c>
      <c r="B68" s="90" t="s">
        <v>369</v>
      </c>
      <c r="C68" s="22">
        <v>4</v>
      </c>
      <c r="D68" s="22">
        <v>4</v>
      </c>
      <c r="E68" s="22"/>
      <c r="F68" s="22"/>
      <c r="G68" s="22"/>
      <c r="H68" s="22"/>
      <c r="I68" s="22"/>
      <c r="J68" s="22"/>
      <c r="K68" s="22"/>
    </row>
    <row r="69" spans="1:11" ht="18.75" customHeight="1" x14ac:dyDescent="0.25">
      <c r="A69" s="90">
        <v>10</v>
      </c>
      <c r="B69" s="90" t="s">
        <v>51</v>
      </c>
      <c r="C69" s="22">
        <v>2</v>
      </c>
      <c r="D69" s="22">
        <v>2</v>
      </c>
      <c r="E69" s="22"/>
      <c r="F69" s="22"/>
      <c r="G69" s="22"/>
      <c r="H69" s="22"/>
      <c r="I69" s="22"/>
      <c r="J69" s="22"/>
      <c r="K69" s="22"/>
    </row>
    <row r="70" spans="1:11" ht="18.75" customHeight="1" x14ac:dyDescent="0.25">
      <c r="A70" s="90">
        <v>11</v>
      </c>
      <c r="B70" s="90" t="s">
        <v>52</v>
      </c>
      <c r="C70" s="22">
        <v>2</v>
      </c>
      <c r="D70" s="22">
        <v>2</v>
      </c>
      <c r="E70" s="22"/>
      <c r="F70" s="22"/>
      <c r="G70" s="22"/>
      <c r="H70" s="22"/>
      <c r="I70" s="22"/>
      <c r="J70" s="22"/>
      <c r="K70" s="22"/>
    </row>
    <row r="71" spans="1:11" ht="18.75" customHeight="1" x14ac:dyDescent="0.25">
      <c r="A71" s="90">
        <v>12</v>
      </c>
      <c r="B71" s="90" t="s">
        <v>370</v>
      </c>
      <c r="C71" s="22">
        <v>3</v>
      </c>
      <c r="D71" s="22">
        <v>3</v>
      </c>
      <c r="E71" s="22"/>
      <c r="F71" s="22"/>
      <c r="G71" s="22"/>
      <c r="H71" s="22"/>
      <c r="I71" s="22"/>
      <c r="J71" s="22"/>
      <c r="K71" s="22"/>
    </row>
    <row r="72" spans="1:11" ht="18.75" customHeight="1" x14ac:dyDescent="0.25">
      <c r="A72" s="90">
        <v>13</v>
      </c>
      <c r="B72" s="90" t="s">
        <v>58</v>
      </c>
      <c r="C72" s="22">
        <v>5</v>
      </c>
      <c r="D72" s="22">
        <v>5</v>
      </c>
      <c r="E72" s="22"/>
      <c r="F72" s="22"/>
      <c r="G72" s="22"/>
      <c r="H72" s="22"/>
      <c r="I72" s="22"/>
      <c r="J72" s="22"/>
      <c r="K72" s="22"/>
    </row>
    <row r="73" spans="1:11" ht="18.75" customHeight="1" x14ac:dyDescent="0.25">
      <c r="A73" s="90">
        <v>14</v>
      </c>
      <c r="B73" s="90" t="s">
        <v>371</v>
      </c>
      <c r="C73" s="22">
        <v>18</v>
      </c>
      <c r="D73" s="22">
        <v>16</v>
      </c>
      <c r="E73" s="22">
        <v>2</v>
      </c>
      <c r="F73" s="22"/>
      <c r="G73" s="22">
        <v>2</v>
      </c>
      <c r="H73" s="22"/>
      <c r="I73" s="22"/>
      <c r="J73" s="22"/>
      <c r="K73" s="22"/>
    </row>
    <row r="74" spans="1:11" ht="18.75" customHeight="1" x14ac:dyDescent="0.25">
      <c r="A74" s="90">
        <v>15</v>
      </c>
      <c r="B74" s="90" t="s">
        <v>372</v>
      </c>
      <c r="C74" s="22">
        <v>3</v>
      </c>
      <c r="D74" s="22">
        <v>3</v>
      </c>
      <c r="E74" s="22"/>
      <c r="F74" s="22"/>
      <c r="G74" s="22"/>
      <c r="H74" s="22"/>
      <c r="I74" s="22"/>
      <c r="J74" s="22"/>
      <c r="K74" s="22"/>
    </row>
    <row r="75" spans="1:11" ht="18.75" customHeight="1" x14ac:dyDescent="0.25">
      <c r="A75" s="90">
        <v>16</v>
      </c>
      <c r="B75" s="90" t="s">
        <v>67</v>
      </c>
      <c r="C75" s="22">
        <v>1</v>
      </c>
      <c r="D75" s="22">
        <v>1</v>
      </c>
      <c r="E75" s="22"/>
      <c r="F75" s="22"/>
      <c r="G75" s="22"/>
      <c r="H75" s="22"/>
      <c r="I75" s="22"/>
      <c r="J75" s="22"/>
      <c r="K75" s="22"/>
    </row>
    <row r="76" spans="1:11" ht="18.75" customHeight="1" x14ac:dyDescent="0.25">
      <c r="A76" s="90">
        <v>17</v>
      </c>
      <c r="B76" s="90" t="s">
        <v>68</v>
      </c>
      <c r="C76" s="22">
        <v>2</v>
      </c>
      <c r="D76" s="22">
        <v>2</v>
      </c>
      <c r="E76" s="22"/>
      <c r="F76" s="22"/>
      <c r="G76" s="22"/>
      <c r="H76" s="22"/>
      <c r="I76" s="22"/>
      <c r="J76" s="22"/>
      <c r="K76" s="22"/>
    </row>
    <row r="77" spans="1:11" ht="18.75" customHeight="1" x14ac:dyDescent="0.25">
      <c r="A77" s="90">
        <v>18</v>
      </c>
      <c r="B77" s="90" t="s">
        <v>308</v>
      </c>
      <c r="C77" s="22">
        <v>2</v>
      </c>
      <c r="D77" s="22">
        <v>2</v>
      </c>
      <c r="E77" s="22"/>
      <c r="F77" s="22"/>
      <c r="G77" s="22"/>
      <c r="H77" s="22"/>
      <c r="I77" s="22"/>
      <c r="J77" s="22"/>
      <c r="K77" s="22"/>
    </row>
    <row r="78" spans="1:11" ht="18.75" customHeight="1" x14ac:dyDescent="0.25">
      <c r="A78" s="90">
        <v>19</v>
      </c>
      <c r="B78" s="90" t="s">
        <v>73</v>
      </c>
      <c r="C78" s="22">
        <v>3</v>
      </c>
      <c r="D78" s="22">
        <v>3</v>
      </c>
      <c r="E78" s="22"/>
      <c r="F78" s="22"/>
      <c r="G78" s="22"/>
      <c r="H78" s="22"/>
      <c r="I78" s="22"/>
      <c r="J78" s="22"/>
      <c r="K78" s="22"/>
    </row>
    <row r="79" spans="1:11" ht="18.75" customHeight="1" x14ac:dyDescent="0.25">
      <c r="A79" s="90">
        <v>20</v>
      </c>
      <c r="B79" s="90" t="s">
        <v>75</v>
      </c>
      <c r="C79" s="22">
        <v>2</v>
      </c>
      <c r="D79" s="22">
        <v>2</v>
      </c>
      <c r="E79" s="22"/>
      <c r="F79" s="22"/>
      <c r="G79" s="22"/>
      <c r="H79" s="22"/>
      <c r="I79" s="22"/>
      <c r="J79" s="22"/>
      <c r="K79" s="22"/>
    </row>
    <row r="80" spans="1:11" ht="18.75" customHeight="1" x14ac:dyDescent="0.25">
      <c r="A80" s="90">
        <v>21</v>
      </c>
      <c r="B80" s="90" t="s">
        <v>78</v>
      </c>
      <c r="C80" s="22">
        <v>8</v>
      </c>
      <c r="D80" s="22">
        <v>8</v>
      </c>
      <c r="E80" s="22"/>
      <c r="F80" s="22"/>
      <c r="G80" s="22"/>
      <c r="H80" s="22"/>
      <c r="I80" s="22"/>
      <c r="J80" s="22"/>
      <c r="K80" s="22"/>
    </row>
    <row r="81" spans="1:11" ht="18.75" customHeight="1" x14ac:dyDescent="0.25">
      <c r="A81" s="90">
        <v>22</v>
      </c>
      <c r="B81" s="90" t="s">
        <v>81</v>
      </c>
      <c r="C81" s="22">
        <v>20</v>
      </c>
      <c r="D81" s="22">
        <v>20</v>
      </c>
      <c r="E81" s="22"/>
      <c r="F81" s="22"/>
      <c r="G81" s="22"/>
      <c r="H81" s="22"/>
      <c r="I81" s="22"/>
      <c r="J81" s="22"/>
      <c r="K81" s="22"/>
    </row>
    <row r="82" spans="1:11" ht="18.75" customHeight="1" x14ac:dyDescent="0.25">
      <c r="A82" s="90">
        <v>23</v>
      </c>
      <c r="B82" s="90" t="s">
        <v>82</v>
      </c>
      <c r="C82" s="22">
        <v>5</v>
      </c>
      <c r="D82" s="22">
        <v>5</v>
      </c>
      <c r="E82" s="22"/>
      <c r="F82" s="22"/>
      <c r="G82" s="22"/>
      <c r="H82" s="22"/>
      <c r="I82" s="22"/>
      <c r="J82" s="22"/>
      <c r="K82" s="22"/>
    </row>
    <row r="83" spans="1:11" ht="18.75" customHeight="1" x14ac:dyDescent="0.25">
      <c r="A83" s="90">
        <v>24</v>
      </c>
      <c r="B83" s="90" t="s">
        <v>86</v>
      </c>
      <c r="C83" s="22">
        <v>4</v>
      </c>
      <c r="D83" s="22">
        <v>4</v>
      </c>
      <c r="E83" s="22"/>
      <c r="F83" s="22"/>
      <c r="G83" s="22"/>
      <c r="H83" s="22"/>
      <c r="I83" s="22"/>
      <c r="J83" s="22"/>
      <c r="K83" s="22"/>
    </row>
    <row r="84" spans="1:11" ht="18.75" customHeight="1" x14ac:dyDescent="0.25">
      <c r="A84" s="90">
        <v>25</v>
      </c>
      <c r="B84" s="90" t="s">
        <v>87</v>
      </c>
      <c r="C84" s="22">
        <v>4</v>
      </c>
      <c r="D84" s="22">
        <v>4</v>
      </c>
      <c r="E84" s="22"/>
      <c r="F84" s="22"/>
      <c r="G84" s="22"/>
      <c r="H84" s="22"/>
      <c r="I84" s="22"/>
      <c r="J84" s="22"/>
      <c r="K84" s="22"/>
    </row>
    <row r="85" spans="1:11" ht="18.75" customHeight="1" x14ac:dyDescent="0.25">
      <c r="A85" s="90">
        <v>26</v>
      </c>
      <c r="B85" s="90" t="s">
        <v>309</v>
      </c>
      <c r="C85" s="22">
        <v>26</v>
      </c>
      <c r="D85" s="22">
        <v>23</v>
      </c>
      <c r="E85" s="22">
        <v>3</v>
      </c>
      <c r="F85" s="22"/>
      <c r="G85" s="22">
        <v>3</v>
      </c>
      <c r="H85" s="22"/>
      <c r="I85" s="22"/>
      <c r="J85" s="22"/>
      <c r="K85" s="22"/>
    </row>
    <row r="86" spans="1:11" ht="18.75" customHeight="1" x14ac:dyDescent="0.25">
      <c r="A86" s="90">
        <v>27</v>
      </c>
      <c r="B86" s="90" t="s">
        <v>93</v>
      </c>
      <c r="C86" s="22">
        <v>1</v>
      </c>
      <c r="D86" s="22">
        <v>1</v>
      </c>
      <c r="E86" s="22"/>
      <c r="F86" s="22"/>
      <c r="G86" s="22"/>
      <c r="H86" s="22"/>
      <c r="I86" s="22"/>
      <c r="J86" s="22"/>
      <c r="K86" s="22"/>
    </row>
    <row r="87" spans="1:11" ht="18.75" customHeight="1" x14ac:dyDescent="0.25">
      <c r="A87" s="90">
        <v>28</v>
      </c>
      <c r="B87" s="90" t="s">
        <v>94</v>
      </c>
      <c r="C87" s="22">
        <v>4</v>
      </c>
      <c r="D87" s="22">
        <v>4</v>
      </c>
      <c r="E87" s="22"/>
      <c r="F87" s="22"/>
      <c r="G87" s="22"/>
      <c r="H87" s="22"/>
      <c r="I87" s="22"/>
      <c r="J87" s="22"/>
      <c r="K87" s="22"/>
    </row>
    <row r="88" spans="1:11" ht="18.75" customHeight="1" x14ac:dyDescent="0.25">
      <c r="A88" s="90">
        <v>29</v>
      </c>
      <c r="B88" s="90" t="s">
        <v>95</v>
      </c>
      <c r="C88" s="22">
        <v>4</v>
      </c>
      <c r="D88" s="22">
        <v>3</v>
      </c>
      <c r="E88" s="22">
        <v>1</v>
      </c>
      <c r="F88" s="22"/>
      <c r="G88" s="22">
        <v>1</v>
      </c>
      <c r="H88" s="22"/>
      <c r="I88" s="22"/>
      <c r="J88" s="22"/>
      <c r="K88" s="22"/>
    </row>
    <row r="89" spans="1:11" ht="18.75" customHeight="1" x14ac:dyDescent="0.25">
      <c r="A89" s="90">
        <v>30</v>
      </c>
      <c r="B89" s="90" t="s">
        <v>98</v>
      </c>
      <c r="C89" s="22">
        <v>4</v>
      </c>
      <c r="D89" s="22">
        <v>3</v>
      </c>
      <c r="E89" s="22">
        <v>1</v>
      </c>
      <c r="F89" s="22"/>
      <c r="G89" s="22">
        <v>1</v>
      </c>
      <c r="H89" s="22"/>
      <c r="I89" s="22"/>
      <c r="J89" s="22"/>
      <c r="K89" s="22"/>
    </row>
    <row r="90" spans="1:11" ht="18.75" customHeight="1" x14ac:dyDescent="0.25">
      <c r="A90" s="90">
        <v>31</v>
      </c>
      <c r="B90" s="90" t="s">
        <v>240</v>
      </c>
      <c r="C90" s="22">
        <v>11</v>
      </c>
      <c r="D90" s="22">
        <v>11</v>
      </c>
      <c r="E90" s="22"/>
      <c r="F90" s="22"/>
      <c r="G90" s="22"/>
      <c r="H90" s="22"/>
      <c r="I90" s="22"/>
      <c r="J90" s="22"/>
      <c r="K90" s="22"/>
    </row>
    <row r="91" spans="1:11" ht="18.75" customHeight="1" x14ac:dyDescent="0.25">
      <c r="A91" s="90">
        <v>32</v>
      </c>
      <c r="B91" s="90" t="s">
        <v>241</v>
      </c>
      <c r="C91" s="22">
        <v>3</v>
      </c>
      <c r="D91" s="22">
        <v>3</v>
      </c>
      <c r="E91" s="22"/>
      <c r="F91" s="22"/>
      <c r="G91" s="22"/>
      <c r="H91" s="22"/>
      <c r="I91" s="22"/>
      <c r="J91" s="22"/>
      <c r="K91" s="22"/>
    </row>
    <row r="92" spans="1:11" ht="18.75" customHeight="1" x14ac:dyDescent="0.25">
      <c r="A92" s="90">
        <v>33</v>
      </c>
      <c r="B92" s="90" t="s">
        <v>106</v>
      </c>
      <c r="C92" s="22">
        <v>5</v>
      </c>
      <c r="D92" s="22">
        <v>5</v>
      </c>
      <c r="E92" s="22"/>
      <c r="F92" s="22"/>
      <c r="G92" s="22"/>
      <c r="H92" s="22"/>
      <c r="I92" s="22"/>
      <c r="J92" s="22"/>
      <c r="K92" s="22"/>
    </row>
    <row r="93" spans="1:11" ht="18.75" customHeight="1" x14ac:dyDescent="0.25">
      <c r="A93" s="90">
        <v>34</v>
      </c>
      <c r="B93" s="90" t="s">
        <v>109</v>
      </c>
      <c r="C93" s="22">
        <v>2</v>
      </c>
      <c r="D93" s="22">
        <v>2</v>
      </c>
      <c r="E93" s="22"/>
      <c r="F93" s="22"/>
      <c r="G93" s="22"/>
      <c r="H93" s="22"/>
      <c r="I93" s="22"/>
      <c r="J93" s="22"/>
      <c r="K93" s="22"/>
    </row>
    <row r="94" spans="1:11" ht="18.75" customHeight="1" x14ac:dyDescent="0.25">
      <c r="A94" s="90">
        <v>35</v>
      </c>
      <c r="B94" s="90" t="s">
        <v>111</v>
      </c>
      <c r="C94" s="22">
        <v>1</v>
      </c>
      <c r="D94" s="22">
        <v>1</v>
      </c>
      <c r="E94" s="22"/>
      <c r="F94" s="22"/>
      <c r="G94" s="22"/>
      <c r="H94" s="22"/>
      <c r="I94" s="22"/>
      <c r="J94" s="22"/>
      <c r="K94" s="22"/>
    </row>
    <row r="95" spans="1:11" ht="18.75" customHeight="1" x14ac:dyDescent="0.25">
      <c r="A95" s="90">
        <v>36</v>
      </c>
      <c r="B95" s="90" t="s">
        <v>112</v>
      </c>
      <c r="C95" s="22">
        <v>1</v>
      </c>
      <c r="D95" s="22">
        <v>1</v>
      </c>
      <c r="E95" s="22"/>
      <c r="F95" s="22"/>
      <c r="G95" s="22"/>
      <c r="H95" s="22"/>
      <c r="I95" s="22"/>
      <c r="J95" s="22"/>
      <c r="K95" s="22"/>
    </row>
    <row r="96" spans="1:11" ht="18.75" customHeight="1" x14ac:dyDescent="0.25">
      <c r="A96" s="90">
        <v>37</v>
      </c>
      <c r="B96" s="90" t="s">
        <v>242</v>
      </c>
      <c r="C96" s="22">
        <v>1</v>
      </c>
      <c r="D96" s="22">
        <v>1</v>
      </c>
      <c r="E96" s="22"/>
      <c r="F96" s="22"/>
      <c r="G96" s="22"/>
      <c r="H96" s="22"/>
      <c r="I96" s="22"/>
      <c r="J96" s="22"/>
      <c r="K96" s="22"/>
    </row>
    <row r="97" spans="1:11" ht="18.75" customHeight="1" x14ac:dyDescent="0.25">
      <c r="A97" s="90">
        <v>38</v>
      </c>
      <c r="B97" s="90" t="s">
        <v>115</v>
      </c>
      <c r="C97" s="22">
        <v>3</v>
      </c>
      <c r="D97" s="22">
        <v>3</v>
      </c>
      <c r="E97" s="22"/>
      <c r="F97" s="22"/>
      <c r="G97" s="22"/>
      <c r="H97" s="22"/>
      <c r="I97" s="22"/>
      <c r="J97" s="22"/>
      <c r="K97" s="22"/>
    </row>
    <row r="98" spans="1:11" ht="18.75" customHeight="1" x14ac:dyDescent="0.25">
      <c r="A98" s="90">
        <v>39</v>
      </c>
      <c r="B98" s="90" t="s">
        <v>117</v>
      </c>
      <c r="C98" s="22">
        <v>3</v>
      </c>
      <c r="D98" s="22">
        <v>3</v>
      </c>
      <c r="E98" s="22"/>
      <c r="F98" s="22"/>
      <c r="G98" s="22"/>
      <c r="H98" s="22"/>
      <c r="I98" s="22"/>
      <c r="J98" s="22"/>
      <c r="K98" s="22"/>
    </row>
    <row r="99" spans="1:11" ht="18.75" customHeight="1" x14ac:dyDescent="0.25">
      <c r="A99" s="90">
        <v>40</v>
      </c>
      <c r="B99" s="90" t="s">
        <v>121</v>
      </c>
      <c r="C99" s="22">
        <v>4</v>
      </c>
      <c r="D99" s="22">
        <v>4</v>
      </c>
      <c r="E99" s="22"/>
      <c r="F99" s="22"/>
      <c r="G99" s="22"/>
      <c r="H99" s="22"/>
      <c r="I99" s="22"/>
      <c r="J99" s="22"/>
      <c r="K99" s="22"/>
    </row>
    <row r="100" spans="1:11" ht="18.75" customHeight="1" x14ac:dyDescent="0.25">
      <c r="A100" s="90">
        <v>41</v>
      </c>
      <c r="B100" s="90" t="s">
        <v>244</v>
      </c>
      <c r="C100" s="22">
        <v>33</v>
      </c>
      <c r="D100" s="22">
        <v>31</v>
      </c>
      <c r="E100" s="22">
        <v>2</v>
      </c>
      <c r="F100" s="22"/>
      <c r="G100" s="22">
        <v>2</v>
      </c>
      <c r="H100" s="22"/>
      <c r="I100" s="22"/>
      <c r="J100" s="22"/>
      <c r="K100" s="22"/>
    </row>
    <row r="101" spans="1:11" ht="18.75" customHeight="1" x14ac:dyDescent="0.25">
      <c r="A101" s="90">
        <v>42</v>
      </c>
      <c r="B101" s="90" t="s">
        <v>125</v>
      </c>
      <c r="C101" s="22">
        <v>4</v>
      </c>
      <c r="D101" s="22">
        <v>2</v>
      </c>
      <c r="E101" s="22">
        <v>2</v>
      </c>
      <c r="F101" s="22"/>
      <c r="G101" s="22">
        <v>2</v>
      </c>
      <c r="H101" s="22"/>
      <c r="I101" s="22"/>
      <c r="J101" s="22"/>
      <c r="K101" s="22"/>
    </row>
    <row r="102" spans="1:11" ht="18.75" customHeight="1" x14ac:dyDescent="0.25">
      <c r="A102" s="90">
        <v>43</v>
      </c>
      <c r="B102" s="90" t="s">
        <v>245</v>
      </c>
      <c r="C102" s="22">
        <v>1</v>
      </c>
      <c r="D102" s="22">
        <v>1</v>
      </c>
      <c r="E102" s="22"/>
      <c r="F102" s="22"/>
      <c r="G102" s="22"/>
      <c r="H102" s="22"/>
      <c r="I102" s="22"/>
      <c r="J102" s="22"/>
      <c r="K102" s="22"/>
    </row>
    <row r="103" spans="1:11" ht="18.75" customHeight="1" x14ac:dyDescent="0.25">
      <c r="A103" s="90">
        <v>44</v>
      </c>
      <c r="B103" s="90" t="s">
        <v>128</v>
      </c>
      <c r="C103" s="22">
        <v>3</v>
      </c>
      <c r="D103" s="22">
        <v>3</v>
      </c>
      <c r="E103" s="22"/>
      <c r="F103" s="22"/>
      <c r="G103" s="22"/>
      <c r="H103" s="22"/>
      <c r="I103" s="22"/>
      <c r="J103" s="22"/>
      <c r="K103" s="22"/>
    </row>
    <row r="104" spans="1:11" ht="18.75" customHeight="1" x14ac:dyDescent="0.25">
      <c r="A104" s="90">
        <v>45</v>
      </c>
      <c r="B104" s="90" t="s">
        <v>130</v>
      </c>
      <c r="C104" s="22">
        <v>4</v>
      </c>
      <c r="D104" s="22">
        <v>4</v>
      </c>
      <c r="E104" s="22"/>
      <c r="F104" s="22"/>
      <c r="G104" s="22"/>
      <c r="H104" s="22"/>
      <c r="I104" s="22"/>
      <c r="J104" s="22"/>
      <c r="K104" s="22"/>
    </row>
    <row r="105" spans="1:11" ht="18.75" customHeight="1" x14ac:dyDescent="0.25">
      <c r="A105" s="90">
        <v>46</v>
      </c>
      <c r="B105" s="90" t="s">
        <v>132</v>
      </c>
      <c r="C105" s="22">
        <v>3</v>
      </c>
      <c r="D105" s="22">
        <v>3</v>
      </c>
      <c r="E105" s="22"/>
      <c r="F105" s="22"/>
      <c r="G105" s="22"/>
      <c r="H105" s="22"/>
      <c r="I105" s="22"/>
      <c r="J105" s="22"/>
      <c r="K105" s="22"/>
    </row>
    <row r="106" spans="1:11" ht="18.75" customHeight="1" x14ac:dyDescent="0.25">
      <c r="A106" s="90">
        <v>47</v>
      </c>
      <c r="B106" s="90" t="s">
        <v>136</v>
      </c>
      <c r="C106" s="22">
        <v>3</v>
      </c>
      <c r="D106" s="22">
        <v>3</v>
      </c>
      <c r="E106" s="22"/>
      <c r="F106" s="22"/>
      <c r="G106" s="22"/>
      <c r="H106" s="22"/>
      <c r="I106" s="22"/>
      <c r="J106" s="22"/>
      <c r="K106" s="22"/>
    </row>
    <row r="107" spans="1:11" ht="18.75" customHeight="1" x14ac:dyDescent="0.25">
      <c r="A107" s="90">
        <v>48</v>
      </c>
      <c r="B107" s="90" t="s">
        <v>139</v>
      </c>
      <c r="C107" s="22">
        <v>5</v>
      </c>
      <c r="D107" s="22">
        <v>4</v>
      </c>
      <c r="E107" s="22">
        <v>1</v>
      </c>
      <c r="F107" s="22"/>
      <c r="G107" s="22">
        <v>1</v>
      </c>
      <c r="H107" s="22"/>
      <c r="I107" s="22"/>
      <c r="J107" s="22"/>
      <c r="K107" s="22"/>
    </row>
    <row r="108" spans="1:11" ht="18.75" customHeight="1" x14ac:dyDescent="0.25">
      <c r="A108" s="90">
        <v>49</v>
      </c>
      <c r="B108" s="90" t="s">
        <v>310</v>
      </c>
      <c r="C108" s="22">
        <v>23</v>
      </c>
      <c r="D108" s="22">
        <v>21</v>
      </c>
      <c r="E108" s="22">
        <v>2</v>
      </c>
      <c r="F108" s="22"/>
      <c r="G108" s="22">
        <v>2</v>
      </c>
      <c r="H108" s="22"/>
      <c r="I108" s="22"/>
      <c r="J108" s="22"/>
      <c r="K108" s="22"/>
    </row>
    <row r="109" spans="1:11" ht="18.75" customHeight="1" x14ac:dyDescent="0.25">
      <c r="A109" s="90">
        <v>50</v>
      </c>
      <c r="B109" s="90" t="s">
        <v>311</v>
      </c>
      <c r="C109" s="22">
        <v>3</v>
      </c>
      <c r="D109" s="22">
        <v>3</v>
      </c>
      <c r="E109" s="22"/>
      <c r="F109" s="22"/>
      <c r="G109" s="22"/>
      <c r="H109" s="22"/>
      <c r="I109" s="22"/>
      <c r="J109" s="22"/>
      <c r="K109" s="22"/>
    </row>
    <row r="110" spans="1:11" ht="18.75" customHeight="1" x14ac:dyDescent="0.25">
      <c r="A110" s="90">
        <v>51</v>
      </c>
      <c r="B110" s="90" t="s">
        <v>247</v>
      </c>
      <c r="C110" s="22">
        <v>3</v>
      </c>
      <c r="D110" s="22">
        <v>3</v>
      </c>
      <c r="E110" s="22"/>
      <c r="F110" s="22"/>
      <c r="G110" s="22"/>
      <c r="H110" s="22"/>
      <c r="I110" s="22"/>
      <c r="J110" s="22"/>
      <c r="K110" s="22"/>
    </row>
    <row r="111" spans="1:11" ht="18.75" customHeight="1" x14ac:dyDescent="0.25">
      <c r="A111" s="90">
        <v>52</v>
      </c>
      <c r="B111" s="90" t="s">
        <v>151</v>
      </c>
      <c r="C111" s="22">
        <v>3</v>
      </c>
      <c r="D111" s="22">
        <v>3</v>
      </c>
      <c r="E111" s="22"/>
      <c r="F111" s="22"/>
      <c r="G111" s="22"/>
      <c r="H111" s="22"/>
      <c r="I111" s="22"/>
      <c r="J111" s="22"/>
      <c r="K111" s="22"/>
    </row>
    <row r="112" spans="1:11" ht="18.75" customHeight="1" x14ac:dyDescent="0.25">
      <c r="A112" s="90">
        <v>53</v>
      </c>
      <c r="B112" s="90" t="s">
        <v>153</v>
      </c>
      <c r="C112" s="22">
        <v>3</v>
      </c>
      <c r="D112" s="22">
        <v>3</v>
      </c>
      <c r="E112" s="22"/>
      <c r="F112" s="22"/>
      <c r="G112" s="22"/>
      <c r="H112" s="22"/>
      <c r="I112" s="22"/>
      <c r="J112" s="22"/>
      <c r="K112" s="22"/>
    </row>
    <row r="113" spans="1:11" ht="18.75" customHeight="1" x14ac:dyDescent="0.25">
      <c r="A113" s="90" t="s">
        <v>312</v>
      </c>
      <c r="B113" s="90" t="s">
        <v>155</v>
      </c>
      <c r="C113" s="22">
        <v>2</v>
      </c>
      <c r="D113" s="22">
        <v>2</v>
      </c>
      <c r="E113" s="22"/>
      <c r="F113" s="22"/>
      <c r="G113" s="22"/>
      <c r="H113" s="22"/>
      <c r="I113" s="22"/>
      <c r="J113" s="22"/>
      <c r="K113" s="22"/>
    </row>
    <row r="114" spans="1:11" ht="18.75" customHeight="1" x14ac:dyDescent="0.25">
      <c r="A114" s="90" t="s">
        <v>313</v>
      </c>
      <c r="B114" s="90" t="s">
        <v>158</v>
      </c>
      <c r="C114" s="22">
        <v>2</v>
      </c>
      <c r="D114" s="22">
        <v>2</v>
      </c>
      <c r="E114" s="22"/>
      <c r="F114" s="22"/>
      <c r="G114" s="22"/>
      <c r="H114" s="22"/>
      <c r="I114" s="22"/>
      <c r="J114" s="22"/>
      <c r="K114" s="22"/>
    </row>
    <row r="115" spans="1:11" ht="18.75" customHeight="1" x14ac:dyDescent="0.25">
      <c r="A115" s="90" t="s">
        <v>314</v>
      </c>
      <c r="B115" s="90" t="s">
        <v>159</v>
      </c>
      <c r="C115" s="22">
        <v>2</v>
      </c>
      <c r="D115" s="22">
        <v>2</v>
      </c>
      <c r="E115" s="22"/>
      <c r="F115" s="22"/>
      <c r="G115" s="22"/>
      <c r="H115" s="22"/>
      <c r="I115" s="22"/>
      <c r="J115" s="22"/>
      <c r="K115" s="22"/>
    </row>
    <row r="116" spans="1:11" ht="18.75" customHeight="1" x14ac:dyDescent="0.25">
      <c r="A116" s="90" t="s">
        <v>315</v>
      </c>
      <c r="B116" s="90" t="s">
        <v>248</v>
      </c>
      <c r="C116" s="22">
        <v>12</v>
      </c>
      <c r="D116" s="22">
        <v>12</v>
      </c>
      <c r="E116" s="22"/>
      <c r="F116" s="22"/>
      <c r="G116" s="22"/>
      <c r="H116" s="22"/>
      <c r="I116" s="22"/>
      <c r="J116" s="22"/>
      <c r="K116" s="22"/>
    </row>
    <row r="117" spans="1:11" ht="18.75" customHeight="1" x14ac:dyDescent="0.25">
      <c r="A117" s="90" t="s">
        <v>316</v>
      </c>
      <c r="B117" s="90" t="s">
        <v>164</v>
      </c>
      <c r="C117" s="22">
        <v>2</v>
      </c>
      <c r="D117" s="22">
        <v>2</v>
      </c>
      <c r="E117" s="22"/>
      <c r="F117" s="22"/>
      <c r="G117" s="22"/>
      <c r="H117" s="22"/>
      <c r="I117" s="22"/>
      <c r="J117" s="22"/>
      <c r="K117" s="22"/>
    </row>
    <row r="118" spans="1:11" ht="18.75" customHeight="1" x14ac:dyDescent="0.25">
      <c r="A118" s="90" t="s">
        <v>317</v>
      </c>
      <c r="B118" s="90" t="s">
        <v>165</v>
      </c>
      <c r="C118" s="22">
        <v>1</v>
      </c>
      <c r="D118" s="22">
        <v>1</v>
      </c>
      <c r="E118" s="22"/>
      <c r="F118" s="22"/>
      <c r="G118" s="22"/>
      <c r="H118" s="22"/>
      <c r="I118" s="22"/>
      <c r="J118" s="22"/>
      <c r="K118" s="22"/>
    </row>
    <row r="119" spans="1:11" ht="18.75" customHeight="1" x14ac:dyDescent="0.25">
      <c r="A119" s="90" t="s">
        <v>318</v>
      </c>
      <c r="B119" s="90" t="s">
        <v>166</v>
      </c>
      <c r="C119" s="22">
        <v>4</v>
      </c>
      <c r="D119" s="22">
        <v>4</v>
      </c>
      <c r="E119" s="22"/>
      <c r="F119" s="22"/>
      <c r="G119" s="22"/>
      <c r="H119" s="22"/>
      <c r="I119" s="22"/>
      <c r="J119" s="22"/>
      <c r="K119" s="22"/>
    </row>
    <row r="120" spans="1:11" ht="18.75" customHeight="1" x14ac:dyDescent="0.25">
      <c r="A120" s="90" t="s">
        <v>319</v>
      </c>
      <c r="B120" s="90" t="s">
        <v>168</v>
      </c>
      <c r="C120" s="22">
        <v>9</v>
      </c>
      <c r="D120" s="22">
        <v>9</v>
      </c>
      <c r="E120" s="22"/>
      <c r="F120" s="22"/>
      <c r="G120" s="22"/>
      <c r="H120" s="22"/>
      <c r="I120" s="22"/>
      <c r="J120" s="22"/>
      <c r="K120" s="22"/>
    </row>
    <row r="121" spans="1:11" ht="18.75" customHeight="1" x14ac:dyDescent="0.25">
      <c r="A121" s="90" t="s">
        <v>320</v>
      </c>
      <c r="B121" s="90" t="s">
        <v>171</v>
      </c>
      <c r="C121" s="22">
        <v>6</v>
      </c>
      <c r="D121" s="22">
        <v>6</v>
      </c>
      <c r="E121" s="22"/>
      <c r="F121" s="22"/>
      <c r="G121" s="22"/>
      <c r="H121" s="22"/>
      <c r="I121" s="22"/>
      <c r="J121" s="22"/>
      <c r="K121" s="22"/>
    </row>
    <row r="122" spans="1:11" ht="18.75" customHeight="1" x14ac:dyDescent="0.25">
      <c r="A122" s="90" t="s">
        <v>321</v>
      </c>
      <c r="B122" s="90" t="s">
        <v>174</v>
      </c>
      <c r="C122" s="22">
        <v>6</v>
      </c>
      <c r="D122" s="22">
        <v>6</v>
      </c>
      <c r="E122" s="22"/>
      <c r="F122" s="22"/>
      <c r="G122" s="22"/>
      <c r="H122" s="22"/>
      <c r="I122" s="22"/>
      <c r="J122" s="22"/>
      <c r="K122" s="22"/>
    </row>
    <row r="123" spans="1:11" ht="18.75" customHeight="1" x14ac:dyDescent="0.25">
      <c r="A123" s="90" t="s">
        <v>322</v>
      </c>
      <c r="B123" s="90" t="s">
        <v>323</v>
      </c>
      <c r="C123" s="22">
        <v>28</v>
      </c>
      <c r="D123" s="22">
        <v>28</v>
      </c>
      <c r="E123" s="22"/>
      <c r="F123" s="22"/>
      <c r="G123" s="22"/>
      <c r="H123" s="22"/>
      <c r="I123" s="22"/>
      <c r="J123" s="22"/>
      <c r="K123" s="22"/>
    </row>
    <row r="124" spans="1:11" ht="18.75" customHeight="1" x14ac:dyDescent="0.25">
      <c r="A124" s="90" t="s">
        <v>324</v>
      </c>
      <c r="B124" s="90" t="s">
        <v>182</v>
      </c>
      <c r="C124" s="22">
        <v>6</v>
      </c>
      <c r="D124" s="22">
        <v>6</v>
      </c>
      <c r="E124" s="22"/>
      <c r="F124" s="22"/>
      <c r="G124" s="22"/>
      <c r="H124" s="22"/>
      <c r="I124" s="22"/>
      <c r="J124" s="22"/>
      <c r="K124" s="22"/>
    </row>
    <row r="125" spans="1:11" ht="18.75" customHeight="1" x14ac:dyDescent="0.25">
      <c r="A125" s="90" t="s">
        <v>325</v>
      </c>
      <c r="B125" s="90" t="s">
        <v>184</v>
      </c>
      <c r="C125" s="22">
        <v>11</v>
      </c>
      <c r="D125" s="22">
        <v>11</v>
      </c>
      <c r="E125" s="22"/>
      <c r="F125" s="22"/>
      <c r="G125" s="22"/>
      <c r="H125" s="22"/>
      <c r="I125" s="22"/>
      <c r="J125" s="22"/>
      <c r="K125" s="22"/>
    </row>
    <row r="126" spans="1:11" ht="18.75" customHeight="1" x14ac:dyDescent="0.25">
      <c r="A126" s="90" t="s">
        <v>326</v>
      </c>
      <c r="B126" s="90" t="s">
        <v>187</v>
      </c>
      <c r="C126" s="22">
        <v>6</v>
      </c>
      <c r="D126" s="22">
        <v>6</v>
      </c>
      <c r="E126" s="22"/>
      <c r="F126" s="22"/>
      <c r="G126" s="22"/>
      <c r="H126" s="22"/>
      <c r="I126" s="22"/>
      <c r="J126" s="22"/>
      <c r="K126" s="22"/>
    </row>
    <row r="127" spans="1:11" ht="18.75" customHeight="1" x14ac:dyDescent="0.25">
      <c r="A127" s="90" t="s">
        <v>327</v>
      </c>
      <c r="B127" s="90" t="s">
        <v>192</v>
      </c>
      <c r="C127" s="22">
        <v>11</v>
      </c>
      <c r="D127" s="22">
        <v>11</v>
      </c>
      <c r="E127" s="22"/>
      <c r="F127" s="22"/>
      <c r="G127" s="22"/>
      <c r="H127" s="22"/>
      <c r="I127" s="22"/>
      <c r="J127" s="22"/>
      <c r="K127" s="22"/>
    </row>
    <row r="128" spans="1:11" ht="18.75" customHeight="1" x14ac:dyDescent="0.25">
      <c r="A128" s="90" t="s">
        <v>328</v>
      </c>
      <c r="B128" s="90" t="s">
        <v>195</v>
      </c>
      <c r="C128" s="22">
        <v>16</v>
      </c>
      <c r="D128" s="22">
        <v>16</v>
      </c>
      <c r="E128" s="22"/>
      <c r="F128" s="22"/>
      <c r="G128" s="22"/>
      <c r="H128" s="22"/>
      <c r="I128" s="22"/>
      <c r="J128" s="22"/>
      <c r="K128" s="22"/>
    </row>
    <row r="129" spans="1:11" ht="18.75" customHeight="1" x14ac:dyDescent="0.25">
      <c r="A129" s="90" t="s">
        <v>329</v>
      </c>
      <c r="B129" s="90" t="s">
        <v>199</v>
      </c>
      <c r="C129" s="22">
        <v>3</v>
      </c>
      <c r="D129" s="22">
        <v>3</v>
      </c>
      <c r="E129" s="22"/>
      <c r="F129" s="22"/>
      <c r="G129" s="22"/>
      <c r="H129" s="22"/>
      <c r="I129" s="22"/>
      <c r="J129" s="22"/>
      <c r="K129" s="22"/>
    </row>
    <row r="130" spans="1:11" ht="18.75" customHeight="1" x14ac:dyDescent="0.25">
      <c r="A130" s="90" t="s">
        <v>330</v>
      </c>
      <c r="B130" s="90" t="s">
        <v>204</v>
      </c>
      <c r="C130" s="22">
        <v>5</v>
      </c>
      <c r="D130" s="22">
        <v>5</v>
      </c>
      <c r="E130" s="22"/>
      <c r="F130" s="22"/>
      <c r="G130" s="22"/>
      <c r="H130" s="22"/>
      <c r="I130" s="22"/>
      <c r="J130" s="22"/>
      <c r="K130" s="22"/>
    </row>
    <row r="131" spans="1:11" ht="18.75" customHeight="1" x14ac:dyDescent="0.25">
      <c r="A131" s="90" t="s">
        <v>331</v>
      </c>
      <c r="B131" s="90" t="s">
        <v>205</v>
      </c>
      <c r="C131" s="22">
        <v>1</v>
      </c>
      <c r="D131" s="22">
        <v>1</v>
      </c>
      <c r="E131" s="22"/>
      <c r="F131" s="22"/>
      <c r="G131" s="22"/>
      <c r="H131" s="22"/>
      <c r="I131" s="22"/>
      <c r="J131" s="22"/>
      <c r="K131" s="22"/>
    </row>
    <row r="132" spans="1:11" ht="18.75" customHeight="1" x14ac:dyDescent="0.25">
      <c r="A132" s="90" t="s">
        <v>332</v>
      </c>
      <c r="B132" s="90" t="s">
        <v>207</v>
      </c>
      <c r="C132" s="22">
        <v>4</v>
      </c>
      <c r="D132" s="22">
        <v>4</v>
      </c>
      <c r="E132" s="22"/>
      <c r="F132" s="22"/>
      <c r="G132" s="22"/>
      <c r="H132" s="22"/>
      <c r="I132" s="22"/>
      <c r="J132" s="22"/>
      <c r="K132" s="22"/>
    </row>
    <row r="133" spans="1:11" ht="21" customHeight="1" x14ac:dyDescent="0.25">
      <c r="A133" s="89"/>
      <c r="B133" s="106" t="s">
        <v>721</v>
      </c>
      <c r="C133" s="36">
        <f>SUM(C60:C132)</f>
        <v>455</v>
      </c>
      <c r="D133" s="36">
        <f>SUM(D60:D132)</f>
        <v>438</v>
      </c>
      <c r="E133" s="36">
        <f>SUM(E60:E132)</f>
        <v>17</v>
      </c>
      <c r="F133" s="36">
        <f t="shared" ref="F133:K133" si="2">SUM(F60:F132)</f>
        <v>0</v>
      </c>
      <c r="G133" s="36">
        <f t="shared" si="2"/>
        <v>17</v>
      </c>
      <c r="H133" s="36">
        <f t="shared" si="2"/>
        <v>0</v>
      </c>
      <c r="I133" s="36">
        <f t="shared" si="2"/>
        <v>0</v>
      </c>
      <c r="J133" s="36">
        <f t="shared" si="2"/>
        <v>0</v>
      </c>
      <c r="K133" s="36">
        <f t="shared" si="2"/>
        <v>0</v>
      </c>
    </row>
    <row r="134" spans="1:11" ht="21.75" customHeight="1" x14ac:dyDescent="0.25">
      <c r="A134" s="89"/>
      <c r="B134" s="224" t="s">
        <v>722</v>
      </c>
      <c r="C134" s="225">
        <f>SUM(C58,C133)</f>
        <v>907</v>
      </c>
      <c r="D134" s="225">
        <f t="shared" ref="D134:K134" si="3">SUM(D58,D133)</f>
        <v>698</v>
      </c>
      <c r="E134" s="225">
        <f t="shared" si="3"/>
        <v>87</v>
      </c>
      <c r="F134" s="225">
        <f t="shared" si="3"/>
        <v>122</v>
      </c>
      <c r="G134" s="225">
        <f t="shared" si="3"/>
        <v>17</v>
      </c>
      <c r="H134" s="225">
        <f t="shared" si="3"/>
        <v>70</v>
      </c>
      <c r="I134" s="225">
        <f t="shared" si="3"/>
        <v>0</v>
      </c>
      <c r="J134" s="225">
        <f t="shared" si="3"/>
        <v>0</v>
      </c>
      <c r="K134" s="225">
        <f t="shared" si="3"/>
        <v>0</v>
      </c>
    </row>
  </sheetData>
  <mergeCells count="8">
    <mergeCell ref="I1:K1"/>
    <mergeCell ref="A2:K2"/>
    <mergeCell ref="A4:A5"/>
    <mergeCell ref="B4:B5"/>
    <mergeCell ref="C4:C5"/>
    <mergeCell ref="D4:F4"/>
    <mergeCell ref="G4:K4"/>
    <mergeCell ref="A1:C1"/>
  </mergeCells>
  <pageMargins left="0.78740157480314998" right="0.23622047244094499" top="0.23622047244094499" bottom="0.23622047244094499" header="0.27559055118110198" footer="0.196850393700787"/>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Biểu 2.1</vt:lpstr>
      <vt:lpstr>Biểu 2.2</vt:lpstr>
      <vt:lpstr>Biểu 2.3</vt:lpstr>
      <vt:lpstr>Biểu 2.4</vt:lpstr>
      <vt:lpstr>Biểu 2,5</vt:lpstr>
      <vt:lpstr>Biểu 2,6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84913299770</dc:creator>
  <cp:lastModifiedBy>Dell</cp:lastModifiedBy>
  <cp:lastPrinted>2025-05-08T04:44:52Z</cp:lastPrinted>
  <dcterms:created xsi:type="dcterms:W3CDTF">2025-04-05T18:25:56Z</dcterms:created>
  <dcterms:modified xsi:type="dcterms:W3CDTF">2025-05-08T09:17:56Z</dcterms:modified>
</cp:coreProperties>
</file>